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blancarengifo/Desktop/Guia de uso Herramienta Financiera/"/>
    </mc:Choice>
  </mc:AlternateContent>
  <xr:revisionPtr revIDLastSave="0" documentId="13_ncr:1_{18759AFE-EB7F-6E4E-8EB0-C34F63C2DDC9}" xr6:coauthVersionLast="47" xr6:coauthVersionMax="47" xr10:uidLastSave="{00000000-0000-0000-0000-000000000000}"/>
  <bookViews>
    <workbookView xWindow="0" yWindow="500" windowWidth="26580" windowHeight="14860" xr2:uid="{BE40CC7D-BE24-4125-AB13-B7D7E8947F3B}"/>
  </bookViews>
  <sheets>
    <sheet name="Considerations" sheetId="2" r:id="rId1"/>
    <sheet name="Analysis" sheetId="5" r:id="rId2"/>
    <sheet name="Auxiliar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5" l="1"/>
  <c r="C35" i="5"/>
  <c r="C41" i="5"/>
  <c r="C42" i="5"/>
  <c r="C19" i="5"/>
  <c r="C30" i="2"/>
  <c r="G11" i="2" s="1"/>
  <c r="C37" i="2"/>
  <c r="C40" i="2" s="1"/>
  <c r="C41" i="2" s="1"/>
  <c r="F9" i="5"/>
  <c r="E29" i="5"/>
  <c r="E42" i="5"/>
  <c r="E41" i="5"/>
  <c r="D42" i="5"/>
  <c r="D41" i="5"/>
  <c r="E40" i="5"/>
  <c r="E44" i="5" s="1"/>
  <c r="D20" i="5"/>
  <c r="D21" i="5" s="1"/>
  <c r="F7" i="5"/>
  <c r="E35" i="5"/>
  <c r="F36" i="5"/>
  <c r="G36" i="5" s="1"/>
  <c r="D35" i="5"/>
  <c r="E34" i="5"/>
  <c r="C18" i="5"/>
  <c r="E9" i="5"/>
  <c r="E7" i="5"/>
  <c r="E6" i="5"/>
  <c r="F1" i="5"/>
  <c r="G1" i="5" s="1"/>
  <c r="H1" i="5" s="1"/>
  <c r="I1" i="5" s="1"/>
  <c r="J1" i="5" s="1"/>
  <c r="K1" i="5" s="1"/>
  <c r="L1" i="5" s="1"/>
  <c r="M1" i="5" s="1"/>
  <c r="N1" i="5" s="1"/>
  <c r="M29" i="5" l="1"/>
  <c r="L29" i="5"/>
  <c r="I29" i="5"/>
  <c r="N29" i="5"/>
  <c r="H29" i="5"/>
  <c r="F6" i="5"/>
  <c r="F8" i="5" s="1"/>
  <c r="G7" i="5"/>
  <c r="D40" i="5"/>
  <c r="F45" i="5"/>
  <c r="E46" i="5"/>
  <c r="E11" i="5" s="1"/>
  <c r="K29" i="5"/>
  <c r="J29" i="5"/>
  <c r="G29" i="5"/>
  <c r="E45" i="5"/>
  <c r="E47" i="5" s="1"/>
  <c r="F44" i="5" s="1"/>
  <c r="G45" i="5"/>
  <c r="F29" i="5"/>
  <c r="D6" i="5"/>
  <c r="H7" i="5"/>
  <c r="H36" i="5"/>
  <c r="I36" i="5" s="1"/>
  <c r="J36" i="5" s="1"/>
  <c r="K36" i="5" s="1"/>
  <c r="L36" i="5" s="1"/>
  <c r="M36" i="5" s="1"/>
  <c r="N36" i="5" s="1"/>
  <c r="G37" i="5"/>
  <c r="F37" i="5"/>
  <c r="E37" i="5"/>
  <c r="E8" i="5"/>
  <c r="D34" i="5"/>
  <c r="I45" i="5" l="1"/>
  <c r="J45" i="5"/>
  <c r="N37" i="5"/>
  <c r="N10" i="5" s="1"/>
  <c r="O36" i="5"/>
  <c r="O45" i="5" s="1"/>
  <c r="F46" i="5"/>
  <c r="F11" i="5" s="1"/>
  <c r="F47" i="5"/>
  <c r="G44" i="5" s="1"/>
  <c r="N45" i="5"/>
  <c r="K45" i="5"/>
  <c r="L45" i="5"/>
  <c r="H45" i="5"/>
  <c r="M45" i="5"/>
  <c r="G6" i="5"/>
  <c r="G8" i="5" s="1"/>
  <c r="G9" i="5"/>
  <c r="I37" i="5"/>
  <c r="H37" i="5"/>
  <c r="L37" i="5"/>
  <c r="F10" i="5"/>
  <c r="M37" i="5"/>
  <c r="G10" i="5"/>
  <c r="E10" i="5"/>
  <c r="I7" i="5"/>
  <c r="J37" i="5"/>
  <c r="K37" i="5"/>
  <c r="D7" i="5"/>
  <c r="D8" i="5" s="1"/>
  <c r="D9" i="5" s="1"/>
  <c r="F12" i="5" l="1"/>
  <c r="F13" i="5" s="1"/>
  <c r="F14" i="5" s="1"/>
  <c r="F18" i="5" s="1"/>
  <c r="G46" i="5"/>
  <c r="G11" i="5" s="1"/>
  <c r="G12" i="5" s="1"/>
  <c r="G13" i="5" s="1"/>
  <c r="G14" i="5" s="1"/>
  <c r="G18" i="5" s="1"/>
  <c r="G47" i="5"/>
  <c r="H44" i="5" s="1"/>
  <c r="H9" i="5"/>
  <c r="H6" i="5"/>
  <c r="H8" i="5" s="1"/>
  <c r="G19" i="5"/>
  <c r="F19" i="5"/>
  <c r="E19" i="5"/>
  <c r="E12" i="5"/>
  <c r="E13" i="5" s="1"/>
  <c r="E14" i="5" s="1"/>
  <c r="E18" i="5" s="1"/>
  <c r="N19" i="5"/>
  <c r="J10" i="5"/>
  <c r="J19" i="5" s="1"/>
  <c r="M10" i="5"/>
  <c r="L10" i="5"/>
  <c r="H10" i="5"/>
  <c r="H19" i="5" s="1"/>
  <c r="I10" i="5"/>
  <c r="K10" i="5"/>
  <c r="J7" i="5"/>
  <c r="D10" i="5"/>
  <c r="D11" i="5" s="1"/>
  <c r="D12" i="5"/>
  <c r="D13" i="5" s="1"/>
  <c r="D14" i="5" s="1"/>
  <c r="D17" i="5" s="1"/>
  <c r="F21" i="5" l="1"/>
  <c r="E21" i="5"/>
  <c r="E28" i="5" s="1"/>
  <c r="H47" i="5"/>
  <c r="I44" i="5" s="1"/>
  <c r="H46" i="5"/>
  <c r="H11" i="5" s="1"/>
  <c r="H12" i="5" s="1"/>
  <c r="H13" i="5" s="1"/>
  <c r="H14" i="5" s="1"/>
  <c r="H18" i="5" s="1"/>
  <c r="H21" i="5" s="1"/>
  <c r="G21" i="5"/>
  <c r="I6" i="5"/>
  <c r="I8" i="5" s="1"/>
  <c r="I9" i="5"/>
  <c r="M19" i="5"/>
  <c r="K19" i="5"/>
  <c r="L19" i="5"/>
  <c r="I19" i="5"/>
  <c r="K7" i="5"/>
  <c r="F28" i="5" l="1"/>
  <c r="G28" i="5" s="1"/>
  <c r="I46" i="5"/>
  <c r="I11" i="5" s="1"/>
  <c r="I12" i="5" s="1"/>
  <c r="I13" i="5" s="1"/>
  <c r="I14" i="5" s="1"/>
  <c r="I18" i="5" s="1"/>
  <c r="I21" i="5" s="1"/>
  <c r="I47" i="5"/>
  <c r="J44" i="5" s="1"/>
  <c r="J9" i="5"/>
  <c r="J6" i="5"/>
  <c r="J8" i="5" s="1"/>
  <c r="L7" i="5"/>
  <c r="H28" i="5" l="1"/>
  <c r="J47" i="5"/>
  <c r="K44" i="5" s="1"/>
  <c r="J46" i="5"/>
  <c r="J11" i="5" s="1"/>
  <c r="J12" i="5" s="1"/>
  <c r="J13" i="5" s="1"/>
  <c r="J14" i="5" s="1"/>
  <c r="J18" i="5" s="1"/>
  <c r="J21" i="5" s="1"/>
  <c r="K9" i="5"/>
  <c r="K6" i="5"/>
  <c r="K8" i="5" s="1"/>
  <c r="M7" i="5"/>
  <c r="N7" i="5"/>
  <c r="K46" i="5" l="1"/>
  <c r="K11" i="5" s="1"/>
  <c r="K12" i="5" s="1"/>
  <c r="K13" i="5" s="1"/>
  <c r="K14" i="5" s="1"/>
  <c r="K18" i="5" s="1"/>
  <c r="K21" i="5" s="1"/>
  <c r="K47" i="5"/>
  <c r="L44" i="5" s="1"/>
  <c r="I28" i="5"/>
  <c r="L6" i="5"/>
  <c r="L8" i="5" s="1"/>
  <c r="L9" i="5"/>
  <c r="J28" i="5" l="1"/>
  <c r="K28" i="5" s="1"/>
  <c r="L47" i="5"/>
  <c r="M44" i="5" s="1"/>
  <c r="L46" i="5"/>
  <c r="L11" i="5" s="1"/>
  <c r="L12" i="5" s="1"/>
  <c r="L13" i="5" s="1"/>
  <c r="L14" i="5" s="1"/>
  <c r="L18" i="5" s="1"/>
  <c r="L21" i="5" s="1"/>
  <c r="M6" i="5"/>
  <c r="M8" i="5" s="1"/>
  <c r="N6" i="5"/>
  <c r="N8" i="5" s="1"/>
  <c r="M9" i="5"/>
  <c r="N9" i="5"/>
  <c r="L28" i="5" l="1"/>
  <c r="M46" i="5"/>
  <c r="M11" i="5" s="1"/>
  <c r="M12" i="5" s="1"/>
  <c r="M13" i="5" s="1"/>
  <c r="M14" i="5" s="1"/>
  <c r="M18" i="5" s="1"/>
  <c r="M21" i="5" s="1"/>
  <c r="M47" i="5"/>
  <c r="N44" i="5" s="1"/>
  <c r="M28" i="5" l="1"/>
  <c r="N47" i="5"/>
  <c r="O44" i="5" s="1"/>
  <c r="N46" i="5"/>
  <c r="N11" i="5" s="1"/>
  <c r="N12" i="5" s="1"/>
  <c r="N13" i="5" s="1"/>
  <c r="N14" i="5" s="1"/>
  <c r="N18" i="5" s="1"/>
  <c r="N21" i="5" s="1"/>
  <c r="N28" i="5" l="1"/>
  <c r="O46" i="5"/>
  <c r="O47" i="5"/>
  <c r="D24" i="5"/>
  <c r="G12" i="2" s="1"/>
  <c r="D25" i="5"/>
  <c r="H12" i="2" s="1"/>
  <c r="D29" i="5" l="1"/>
  <c r="D26" i="5" s="1"/>
  <c r="O28" i="5"/>
</calcChain>
</file>

<file path=xl/sharedStrings.xml><?xml version="1.0" encoding="utf-8"?>
<sst xmlns="http://schemas.openxmlformats.org/spreadsheetml/2006/main" count="108" uniqueCount="79">
  <si>
    <t>Bolivianos</t>
  </si>
  <si>
    <t>Soles</t>
  </si>
  <si>
    <t>%</t>
  </si>
  <si>
    <t>(-)</t>
  </si>
  <si>
    <t>Euros</t>
  </si>
  <si>
    <t>Scenario with project</t>
  </si>
  <si>
    <t>Sector to which it applies</t>
  </si>
  <si>
    <t>Project scenario based on the climate proposal.</t>
  </si>
  <si>
    <t>The isolated community “XXXXX”, currently generates electricity with diesel, demand = 200 kW, energy consumed 1,000,000 kWh/year.</t>
  </si>
  <si>
    <t>Analysis Currency</t>
  </si>
  <si>
    <t>Income tax (%)</t>
  </si>
  <si>
    <t>NPV Discount Rate (%)</t>
  </si>
  <si>
    <t>PROJECT ACTIVITIES DATA</t>
  </si>
  <si>
    <t>Investments to be made</t>
  </si>
  <si>
    <t>Useful life of assets</t>
  </si>
  <si>
    <t>Percentage of Financing</t>
  </si>
  <si>
    <t>Financing Term</t>
  </si>
  <si>
    <t>Financing Rate</t>
  </si>
  <si>
    <t>% annual</t>
  </si>
  <si>
    <t>Years</t>
  </si>
  <si>
    <t>Expected Annual Data (without VAT)</t>
  </si>
  <si>
    <t>Revenues</t>
  </si>
  <si>
    <t>Expected Costs/Expenditures</t>
  </si>
  <si>
    <t>Variable or Direct Costs</t>
  </si>
  <si>
    <t>Fixed or Indirect Costs</t>
  </si>
  <si>
    <t>Baseline or NO Project Scenario</t>
  </si>
  <si>
    <t>Electricity access project in the isolated community “XXXXX”, Power to be installed 300 kW, includes sub-transmission network, would generate 657,000 kWh/year, which would replace diesel generation.</t>
  </si>
  <si>
    <t xml:space="preserve">Financial Results  </t>
  </si>
  <si>
    <t xml:space="preserve">Activity/Project </t>
  </si>
  <si>
    <t>Repayment Investment</t>
  </si>
  <si>
    <t>With Project</t>
  </si>
  <si>
    <t xml:space="preserve">IRR </t>
  </si>
  <si>
    <t>NPV</t>
  </si>
  <si>
    <t xml:space="preserve">&gt; to 10 years 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</si>
  <si>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</si>
  <si>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</si>
  <si>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</si>
  <si>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</si>
  <si>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</si>
  <si>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</si>
  <si>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</si>
  <si>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</si>
  <si>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</si>
  <si>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</si>
  <si>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Income</t>
  </si>
  <si>
    <t>Contribution Margin</t>
  </si>
  <si>
    <t>Annual Depreciation</t>
  </si>
  <si>
    <t>Financial Cost</t>
  </si>
  <si>
    <t>Operating Profit</t>
  </si>
  <si>
    <t>Income Taxes</t>
  </si>
  <si>
    <t>Net Income</t>
  </si>
  <si>
    <t>Investment</t>
  </si>
  <si>
    <t>Cash Flow</t>
  </si>
  <si>
    <t>IRR</t>
  </si>
  <si>
    <t>Investment Repayment Period</t>
  </si>
  <si>
    <t>Payback Period</t>
  </si>
  <si>
    <t>DATA WITH PROJECT ACTIVITIES</t>
  </si>
  <si>
    <t xml:space="preserve">STATEMENT OF RESULTS </t>
  </si>
  <si>
    <t xml:space="preserve">EVALUATION </t>
  </si>
  <si>
    <t xml:space="preserve">Expressed in </t>
  </si>
  <si>
    <t>DEPRECIATION</t>
  </si>
  <si>
    <t>DEBT</t>
  </si>
  <si>
    <t>Debt</t>
  </si>
  <si>
    <t>Beginning balance</t>
  </si>
  <si>
    <t>Amortization</t>
  </si>
  <si>
    <t>Ending Balance</t>
  </si>
  <si>
    <t>Energy</t>
  </si>
  <si>
    <t>Agriculture</t>
  </si>
  <si>
    <t>Land Use and Change</t>
  </si>
  <si>
    <t>Industrial Processes</t>
  </si>
  <si>
    <t>Waste</t>
  </si>
  <si>
    <t>Sectors</t>
  </si>
  <si>
    <t>US Dollars</t>
  </si>
  <si>
    <t>Brazilian Reais</t>
  </si>
  <si>
    <t>Colombian Pesos</t>
  </si>
  <si>
    <t>Bolivars</t>
  </si>
  <si>
    <t>Guyanese Dollars</t>
  </si>
  <si>
    <t>Surinamese Dollar</t>
  </si>
  <si>
    <t>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</si>
</sst>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C5E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 vertical="center"/>
    </xf>
    <xf numFmtId="3" fontId="0" fillId="2" borderId="1" xfId="0" applyNumberFormat="1" applyFill="1" applyBorder="1" applyAlignment="1">
      <alignment horizontal="center"/>
    </xf>
    <xf numFmtId="0" fontId="0" fillId="2" borderId="7" xfId="0" applyFill="1" applyBorder="1"/>
    <xf numFmtId="3" fontId="0" fillId="2" borderId="0" xfId="0" applyNumberFormat="1" applyFill="1"/>
    <xf numFmtId="3" fontId="0" fillId="2" borderId="0" xfId="0" applyNumberFormat="1" applyFill="1" applyAlignment="1">
      <alignment horizontal="right"/>
    </xf>
    <xf numFmtId="9" fontId="2" fillId="2" borderId="0" xfId="2" applyFont="1" applyFill="1" applyBorder="1" applyAlignment="1">
      <alignment horizontal="center"/>
    </xf>
    <xf numFmtId="3" fontId="5" fillId="2" borderId="0" xfId="0" applyNumberFormat="1" applyFont="1" applyFill="1"/>
    <xf numFmtId="3" fontId="0" fillId="2" borderId="4" xfId="0" applyNumberFormat="1" applyFill="1" applyBorder="1"/>
    <xf numFmtId="3" fontId="4" fillId="2" borderId="0" xfId="0" applyNumberFormat="1" applyFont="1" applyFill="1"/>
    <xf numFmtId="3" fontId="2" fillId="2" borderId="8" xfId="0" applyNumberFormat="1" applyFont="1" applyFill="1" applyBorder="1"/>
    <xf numFmtId="9" fontId="2" fillId="2" borderId="8" xfId="2" applyFont="1" applyFill="1" applyBorder="1"/>
    <xf numFmtId="3" fontId="0" fillId="2" borderId="8" xfId="0" applyNumberFormat="1" applyFill="1" applyBorder="1"/>
    <xf numFmtId="3" fontId="0" fillId="2" borderId="3" xfId="0" applyNumberFormat="1" applyFill="1" applyBorder="1"/>
    <xf numFmtId="3" fontId="0" fillId="2" borderId="9" xfId="0" applyNumberFormat="1" applyFill="1" applyBorder="1"/>
    <xf numFmtId="0" fontId="7" fillId="2" borderId="0" xfId="0" applyFont="1" applyFill="1"/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0" fillId="2" borderId="0" xfId="0" applyNumberFormat="1" applyFill="1" applyAlignment="1">
      <alignment horizontal="left"/>
    </xf>
    <xf numFmtId="3" fontId="0" fillId="3" borderId="1" xfId="0" applyNumberFormat="1" applyFill="1" applyBorder="1"/>
    <xf numFmtId="3" fontId="0" fillId="3" borderId="5" xfId="0" applyNumberFormat="1" applyFill="1" applyBorder="1"/>
    <xf numFmtId="0" fontId="0" fillId="2" borderId="2" xfId="0" applyFill="1" applyBorder="1" applyAlignment="1">
      <alignment vertical="center"/>
    </xf>
    <xf numFmtId="3" fontId="0" fillId="2" borderId="2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/>
    <xf numFmtId="0" fontId="0" fillId="2" borderId="15" xfId="0" applyFill="1" applyBorder="1"/>
    <xf numFmtId="0" fontId="0" fillId="0" borderId="13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2" borderId="16" xfId="0" applyFill="1" applyBorder="1"/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/>
    <xf numFmtId="3" fontId="6" fillId="2" borderId="0" xfId="0" applyNumberFormat="1" applyFont="1" applyFill="1" applyAlignment="1">
      <alignment horizontal="center"/>
    </xf>
    <xf numFmtId="3" fontId="6" fillId="2" borderId="15" xfId="0" applyNumberFormat="1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left" vertical="top"/>
    </xf>
    <xf numFmtId="3" fontId="0" fillId="2" borderId="15" xfId="0" applyNumberFormat="1" applyFill="1" applyBorder="1"/>
    <xf numFmtId="3" fontId="0" fillId="2" borderId="17" xfId="0" applyNumberFormat="1" applyFill="1" applyBorder="1" applyAlignment="1">
      <alignment horizontal="left" vertical="top"/>
    </xf>
    <xf numFmtId="3" fontId="0" fillId="2" borderId="18" xfId="0" applyNumberFormat="1" applyFill="1" applyBorder="1"/>
    <xf numFmtId="3" fontId="6" fillId="2" borderId="14" xfId="0" applyNumberFormat="1" applyFont="1" applyFill="1" applyBorder="1" applyAlignment="1">
      <alignment horizontal="left" vertical="top"/>
    </xf>
    <xf numFmtId="3" fontId="6" fillId="2" borderId="16" xfId="0" applyNumberFormat="1" applyFont="1" applyFill="1" applyBorder="1"/>
    <xf numFmtId="3" fontId="6" fillId="2" borderId="19" xfId="0" applyNumberFormat="1" applyFont="1" applyFill="1" applyBorder="1"/>
    <xf numFmtId="3" fontId="6" fillId="2" borderId="14" xfId="0" applyNumberFormat="1" applyFont="1" applyFill="1" applyBorder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/>
    <xf numFmtId="3" fontId="0" fillId="2" borderId="10" xfId="0" applyNumberFormat="1" applyFill="1" applyBorder="1"/>
    <xf numFmtId="3" fontId="0" fillId="2" borderId="13" xfId="0" applyNumberFormat="1" applyFill="1" applyBorder="1" applyAlignment="1">
      <alignment horizontal="right"/>
    </xf>
    <xf numFmtId="3" fontId="0" fillId="2" borderId="13" xfId="0" applyNumberFormat="1" applyFill="1" applyBorder="1" applyAlignment="1">
      <alignment horizontal="left" vertical="center"/>
    </xf>
    <xf numFmtId="3" fontId="0" fillId="2" borderId="13" xfId="0" applyNumberFormat="1" applyFill="1" applyBorder="1"/>
    <xf numFmtId="3" fontId="6" fillId="2" borderId="9" xfId="0" applyNumberFormat="1" applyFont="1" applyFill="1" applyBorder="1"/>
    <xf numFmtId="3" fontId="0" fillId="2" borderId="20" xfId="0" applyNumberFormat="1" applyFill="1" applyBorder="1"/>
    <xf numFmtId="9" fontId="0" fillId="2" borderId="0" xfId="2" applyFont="1" applyFill="1" applyBorder="1"/>
    <xf numFmtId="3" fontId="0" fillId="2" borderId="17" xfId="0" applyNumberFormat="1" applyFill="1" applyBorder="1"/>
    <xf numFmtId="3" fontId="0" fillId="3" borderId="10" xfId="0" applyNumberForma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fill>
        <patternFill>
          <bgColor theme="9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46C5E2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26" fmlaLink="$C$24" fmlaRange="Auxiliar!$C$12:$C$21" noThreeD="1" sel="10" val="2"/>
</file>

<file path=xl/ctrlProps/ctrlProp2.xml><?xml version="1.0" encoding="utf-8"?>
<formControlPr xmlns="http://schemas.microsoft.com/office/spreadsheetml/2009/9/main" objectType="Drop" dropStyle="combo" dx="26" fmlaLink="$C$9" fmlaRange="Auxiliar!$C$5:$C$9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</xdr:row>
          <xdr:rowOff>177800</xdr:rowOff>
        </xdr:from>
        <xdr:to>
          <xdr:col>3</xdr:col>
          <xdr:colOff>368300</xdr:colOff>
          <xdr:row>9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2336800</xdr:colOff>
          <xdr:row>22</xdr:row>
          <xdr:rowOff>165100</xdr:rowOff>
        </xdr:from>
        <xdr:to>
          <xdr:col>3</xdr:col>
          <xdr:colOff>101600</xdr:colOff>
          <xdr:row>24</xdr:row>
          <xdr:rowOff>25400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2166090</xdr:colOff>
      <xdr:row>10</xdr:row>
      <xdr:rowOff>82338</xdr:rowOff>
    </xdr:from>
    <xdr:to>
      <xdr:col>3</xdr:col>
      <xdr:colOff>539643</xdr:colOff>
      <xdr:row>11</xdr:row>
      <xdr:rowOff>79375</xdr:rowOff>
    </xdr:to>
    <xdr:sp macro="" textlink="">
      <xdr:nvSpPr>
        <xdr:cNvPr id="3" name="Bocadillo: 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9840" y="2000567"/>
          <a:ext cx="2990532" cy="288079"/>
        </a:xfrm>
        <a:prstGeom prst="wedgeRectCallout">
          <a:avLst>
            <a:gd name="adj1" fmla="val 24964"/>
            <a:gd name="adj2" fmla="val -96897"/>
          </a:avLst>
        </a:prstGeom>
        <a:ln>
          <a:solidFill>
            <a:srgbClr val="ED7D3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PE" b="1"/>
            <a:t>Indicate the sector</a:t>
          </a:r>
          <a:endParaRPr lang="es-PE"/>
        </a:p>
      </xdr:txBody>
    </xdr:sp>
    <xdr:clientData/>
  </xdr:twoCellAnchor>
  <xdr:twoCellAnchor>
    <xdr:from>
      <xdr:col>4</xdr:col>
      <xdr:colOff>550333</xdr:colOff>
      <xdr:row>23</xdr:row>
      <xdr:rowOff>33865</xdr:rowOff>
    </xdr:from>
    <xdr:to>
      <xdr:col>5</xdr:col>
      <xdr:colOff>840441</xdr:colOff>
      <xdr:row>25</xdr:row>
      <xdr:rowOff>110065</xdr:rowOff>
    </xdr:to>
    <xdr:sp macro="" textlink="">
      <xdr:nvSpPr>
        <xdr:cNvPr id="4" name="Bocadillo: 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03333" y="4269689"/>
          <a:ext cx="850402" cy="434788"/>
        </a:xfrm>
        <a:prstGeom prst="wedgeRectCallout">
          <a:avLst>
            <a:gd name="adj1" fmla="val -76427"/>
            <a:gd name="adj2" fmla="val -45351"/>
          </a:avLst>
        </a:prstGeom>
        <a:ln>
          <a:solidFill>
            <a:srgbClr val="ED7D3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PE" b="1"/>
            <a:t>Applicable currency</a:t>
          </a:r>
          <a:endParaRPr lang="es-PE"/>
        </a:p>
      </xdr:txBody>
    </xdr:sp>
    <xdr:clientData/>
  </xdr:twoCellAnchor>
  <xdr:twoCellAnchor editAs="oneCell">
    <xdr:from>
      <xdr:col>0</xdr:col>
      <xdr:colOff>624416</xdr:colOff>
      <xdr:row>0</xdr:row>
      <xdr:rowOff>179914</xdr:rowOff>
    </xdr:from>
    <xdr:to>
      <xdr:col>1</xdr:col>
      <xdr:colOff>1895475</xdr:colOff>
      <xdr:row>5</xdr:row>
      <xdr:rowOff>113660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416" y="179914"/>
          <a:ext cx="1975909" cy="88624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95250</xdr:rowOff>
    </xdr:from>
    <xdr:to>
      <xdr:col>5</xdr:col>
      <xdr:colOff>384810</xdr:colOff>
      <xdr:row>4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0" t="27709" r="9413" b="30722"/>
        <a:stretch/>
      </xdr:blipFill>
      <xdr:spPr bwMode="auto">
        <a:xfrm>
          <a:off x="3276600" y="285750"/>
          <a:ext cx="3213735" cy="643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592666</xdr:colOff>
      <xdr:row>9</xdr:row>
      <xdr:rowOff>135466</xdr:rowOff>
    </xdr:from>
    <xdr:to>
      <xdr:col>17</xdr:col>
      <xdr:colOff>364066</xdr:colOff>
      <xdr:row>14</xdr:row>
      <xdr:rowOff>50799</xdr:rowOff>
    </xdr:to>
    <xdr:sp macro="" textlink="">
      <xdr:nvSpPr>
        <xdr:cNvPr id="2" name="Globo: líne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317133" y="1752599"/>
          <a:ext cx="2413000" cy="838200"/>
        </a:xfrm>
        <a:prstGeom prst="borderCallout1">
          <a:avLst>
            <a:gd name="adj1" fmla="val 32891"/>
            <a:gd name="adj2" fmla="val 132"/>
            <a:gd name="adj3" fmla="val 80177"/>
            <a:gd name="adj4" fmla="val -22726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BO" sz="1100">
              <a:solidFill>
                <a:sysClr val="windowText" lastClr="000000"/>
              </a:solidFill>
            </a:rPr>
            <a:t>The net profit will be the profit we will have in each year, this will be shown in the currency of analysis and will be the profit earned per year.</a:t>
          </a:r>
        </a:p>
      </xdr:txBody>
    </xdr:sp>
    <xdr:clientData/>
  </xdr:twoCellAnchor>
  <xdr:twoCellAnchor>
    <xdr:from>
      <xdr:col>14</xdr:col>
      <xdr:colOff>626533</xdr:colOff>
      <xdr:row>17</xdr:row>
      <xdr:rowOff>177799</xdr:rowOff>
    </xdr:from>
    <xdr:to>
      <xdr:col>17</xdr:col>
      <xdr:colOff>397933</xdr:colOff>
      <xdr:row>22</xdr:row>
      <xdr:rowOff>110066</xdr:rowOff>
    </xdr:to>
    <xdr:sp macro="" textlink="">
      <xdr:nvSpPr>
        <xdr:cNvPr id="3" name="Globo: líne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351000" y="3073399"/>
          <a:ext cx="2413000" cy="838200"/>
        </a:xfrm>
        <a:prstGeom prst="borderCallout1">
          <a:avLst>
            <a:gd name="adj1" fmla="val 32891"/>
            <a:gd name="adj2" fmla="val 132"/>
            <a:gd name="adj3" fmla="val 58965"/>
            <a:gd name="adj4" fmla="val -24831"/>
          </a:avLst>
        </a:prstGeom>
        <a:solidFill>
          <a:schemeClr val="bg1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BO" sz="1100">
              <a:solidFill>
                <a:sysClr val="windowText" lastClr="000000"/>
              </a:solidFill>
            </a:rPr>
            <a:t>The cash flow we will obtain will be the record of the income, discounting the expenses, which will show us the liquidity of the project.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4806-DC19-4D4A-87AB-F522D0AA0D91}">
  <dimension ref="A1:P51"/>
  <sheetViews>
    <sheetView tabSelected="1" zoomScale="96" zoomScaleNormal="96" workbookViewId="0">
      <selection activeCell="C51" sqref="C51"/>
    </sheetView>
  </sheetViews>
  <sheetFormatPr baseColWidth="10" defaultColWidth="0" defaultRowHeight="15" zeroHeight="1" x14ac:dyDescent="0.2"/>
  <cols>
    <col min="1" max="1" width="10.5" style="3" customWidth="1"/>
    <col min="2" max="2" width="35.5" style="3" customWidth="1"/>
    <col min="3" max="3" width="18.83203125" style="3" bestFit="1" customWidth="1"/>
    <col min="4" max="4" width="11.5" style="3" customWidth="1"/>
    <col min="5" max="5" width="12" style="3" customWidth="1"/>
    <col min="6" max="6" width="23.33203125" style="3" bestFit="1" customWidth="1"/>
    <col min="7" max="7" width="23" style="3" bestFit="1" customWidth="1"/>
    <col min="8" max="8" width="15.83203125" style="3" bestFit="1" customWidth="1"/>
    <col min="9" max="9" width="22.5" style="3" customWidth="1"/>
    <col min="10" max="12" width="7.5" style="3" customWidth="1"/>
    <col min="13" max="13" width="9.83203125" style="3" customWidth="1"/>
    <col min="14" max="16" width="10.5" style="3" customWidth="1"/>
    <col min="17" max="16384" width="10.5" style="3" hidden="1"/>
  </cols>
  <sheetData>
    <row r="1" spans="2:9" x14ac:dyDescent="0.2"/>
    <row r="2" spans="2:9" x14ac:dyDescent="0.2"/>
    <row r="3" spans="2:9" x14ac:dyDescent="0.2"/>
    <row r="4" spans="2:9" x14ac:dyDescent="0.2"/>
    <row r="5" spans="2:9" x14ac:dyDescent="0.2"/>
    <row r="6" spans="2:9" x14ac:dyDescent="0.2"/>
    <row r="7" spans="2:9" x14ac:dyDescent="0.2"/>
    <row r="8" spans="2:9" ht="15" customHeight="1" x14ac:dyDescent="0.2">
      <c r="B8" s="21" t="s">
        <v>5</v>
      </c>
      <c r="C8" s="2"/>
      <c r="D8" s="2"/>
      <c r="F8" s="4" t="s">
        <v>27</v>
      </c>
    </row>
    <row r="9" spans="2:9" ht="15" customHeight="1" x14ac:dyDescent="0.2">
      <c r="B9" s="5" t="s">
        <v>6</v>
      </c>
      <c r="C9" s="3">
        <v>1</v>
      </c>
      <c r="F9" s="77" t="s">
        <v>28</v>
      </c>
      <c r="G9" s="29" t="s">
        <v>32</v>
      </c>
      <c r="H9" s="29" t="s">
        <v>31</v>
      </c>
      <c r="I9" s="34" t="s">
        <v>29</v>
      </c>
    </row>
    <row r="10" spans="2:9" ht="20" customHeight="1" x14ac:dyDescent="0.2">
      <c r="F10" s="78"/>
      <c r="G10" s="32" t="s">
        <v>30</v>
      </c>
      <c r="H10" s="32" t="s">
        <v>30</v>
      </c>
      <c r="I10" s="30" t="s">
        <v>30</v>
      </c>
    </row>
    <row r="11" spans="2:9" ht="23" customHeight="1" x14ac:dyDescent="0.2">
      <c r="F11" s="79"/>
      <c r="G11" s="33" t="str">
        <f>+Considerations!C30</f>
        <v>Surinamese Dollar</v>
      </c>
      <c r="H11" s="33" t="s">
        <v>2</v>
      </c>
      <c r="I11" s="31" t="s">
        <v>19</v>
      </c>
    </row>
    <row r="12" spans="2:9" ht="25" customHeight="1" x14ac:dyDescent="0.2">
      <c r="F12" s="25"/>
      <c r="G12" s="26">
        <f>+Analysis!D24</f>
        <v>0</v>
      </c>
      <c r="H12" s="27">
        <f>IF(ISERROR(+Analysis!D25)=TRUE,0,Analysis!D25)</f>
        <v>0</v>
      </c>
      <c r="I12" s="28" t="s">
        <v>33</v>
      </c>
    </row>
    <row r="13" spans="2:9" x14ac:dyDescent="0.2"/>
    <row r="14" spans="2:9" ht="35" customHeight="1" x14ac:dyDescent="0.2">
      <c r="B14" s="80" t="s">
        <v>7</v>
      </c>
      <c r="C14" s="80"/>
      <c r="D14" s="80"/>
      <c r="F14" s="80" t="s">
        <v>25</v>
      </c>
      <c r="G14" s="80"/>
      <c r="H14" s="80"/>
    </row>
    <row r="15" spans="2:9" x14ac:dyDescent="0.2">
      <c r="B15" s="81" t="s">
        <v>8</v>
      </c>
      <c r="C15" s="81"/>
      <c r="D15" s="81"/>
      <c r="F15" s="81" t="s">
        <v>26</v>
      </c>
      <c r="G15" s="81"/>
      <c r="H15" s="81"/>
    </row>
    <row r="16" spans="2:9" x14ac:dyDescent="0.2">
      <c r="B16" s="81"/>
      <c r="C16" s="81"/>
      <c r="D16" s="81"/>
      <c r="F16" s="81"/>
      <c r="G16" s="81"/>
      <c r="H16" s="81"/>
    </row>
    <row r="17" spans="2:10" x14ac:dyDescent="0.2">
      <c r="B17" s="81"/>
      <c r="C17" s="81"/>
      <c r="D17" s="81"/>
      <c r="F17" s="81"/>
      <c r="G17" s="81"/>
      <c r="H17" s="81"/>
    </row>
    <row r="18" spans="2:10" x14ac:dyDescent="0.2">
      <c r="B18" s="81"/>
      <c r="C18" s="81"/>
      <c r="D18" s="81"/>
      <c r="F18" s="81"/>
      <c r="G18" s="81"/>
      <c r="H18" s="81"/>
    </row>
    <row r="19" spans="2:10" x14ac:dyDescent="0.2">
      <c r="B19" s="81"/>
      <c r="C19" s="81"/>
      <c r="D19" s="81"/>
      <c r="F19" s="81"/>
      <c r="G19" s="81"/>
      <c r="H19" s="81"/>
    </row>
    <row r="20" spans="2:10" x14ac:dyDescent="0.2">
      <c r="B20" s="81"/>
      <c r="C20" s="81"/>
      <c r="D20" s="81"/>
      <c r="F20" s="81"/>
      <c r="G20" s="81"/>
      <c r="H20" s="81"/>
    </row>
    <row r="21" spans="2:10" x14ac:dyDescent="0.2">
      <c r="B21" s="81"/>
      <c r="C21" s="81"/>
      <c r="D21" s="81"/>
      <c r="F21" s="81"/>
      <c r="G21" s="81"/>
      <c r="H21" s="81"/>
    </row>
    <row r="22" spans="2:10" customFormat="1" x14ac:dyDescent="0.2">
      <c r="B22" s="20"/>
      <c r="C22" s="20"/>
      <c r="D22" s="20"/>
      <c r="F22" s="20"/>
      <c r="G22" s="20"/>
      <c r="H22" s="20"/>
    </row>
    <row r="23" spans="2:10" x14ac:dyDescent="0.2"/>
    <row r="24" spans="2:10" x14ac:dyDescent="0.2">
      <c r="B24" t="s">
        <v>9</v>
      </c>
      <c r="C24" s="3">
        <v>10</v>
      </c>
    </row>
    <row r="25" spans="2:10" x14ac:dyDescent="0.2"/>
    <row r="26" spans="2:10" ht="25" customHeight="1" x14ac:dyDescent="0.2">
      <c r="B26" s="39" t="s">
        <v>10</v>
      </c>
      <c r="C26" s="40"/>
    </row>
    <row r="27" spans="2:10" ht="24" customHeight="1" x14ac:dyDescent="0.2">
      <c r="B27" s="39" t="s">
        <v>11</v>
      </c>
      <c r="C27" s="40"/>
    </row>
    <row r="28" spans="2:10" x14ac:dyDescent="0.2"/>
    <row r="29" spans="2:10" ht="28" customHeight="1" x14ac:dyDescent="0.2">
      <c r="B29" s="80" t="s">
        <v>12</v>
      </c>
      <c r="C29" s="80"/>
      <c r="D29" s="80"/>
    </row>
    <row r="30" spans="2:10" x14ac:dyDescent="0.2">
      <c r="B30" s="37" t="s">
        <v>13</v>
      </c>
      <c r="C30" s="38" t="str">
        <f>VLOOKUP(C24,Auxiliar!B12:C21,2,0)</f>
        <v>Surinamese Dollar</v>
      </c>
      <c r="D30" s="35"/>
    </row>
    <row r="31" spans="2:10" x14ac:dyDescent="0.2">
      <c r="B31" s="37" t="s">
        <v>14</v>
      </c>
      <c r="C31" s="38" t="s">
        <v>19</v>
      </c>
      <c r="D31" s="35"/>
    </row>
    <row r="32" spans="2:10" x14ac:dyDescent="0.2">
      <c r="B32" s="37" t="s">
        <v>15</v>
      </c>
      <c r="C32" s="38" t="s">
        <v>2</v>
      </c>
      <c r="D32" s="36"/>
      <c r="J32" s="19"/>
    </row>
    <row r="33" spans="2:13" x14ac:dyDescent="0.2">
      <c r="B33" s="37" t="s">
        <v>16</v>
      </c>
      <c r="C33" s="38" t="s">
        <v>19</v>
      </c>
      <c r="D33" s="35"/>
    </row>
    <row r="34" spans="2:13" x14ac:dyDescent="0.2">
      <c r="B34" s="37" t="s">
        <v>17</v>
      </c>
      <c r="C34" s="38" t="s">
        <v>18</v>
      </c>
      <c r="D34" s="23"/>
    </row>
    <row r="35" spans="2:13" x14ac:dyDescent="0.2"/>
    <row r="36" spans="2:13" ht="23" customHeight="1" x14ac:dyDescent="0.2">
      <c r="B36" s="49" t="s">
        <v>20</v>
      </c>
      <c r="C36" s="47"/>
      <c r="D36" s="47" t="s">
        <v>34</v>
      </c>
      <c r="E36" s="47" t="s">
        <v>35</v>
      </c>
      <c r="F36" s="47" t="s">
        <v>36</v>
      </c>
      <c r="G36" s="47" t="s">
        <v>37</v>
      </c>
      <c r="H36" s="47" t="s">
        <v>38</v>
      </c>
      <c r="I36" s="47" t="s">
        <v>39</v>
      </c>
      <c r="J36" s="47" t="s">
        <v>40</v>
      </c>
      <c r="K36" s="47" t="s">
        <v>41</v>
      </c>
      <c r="L36" s="47" t="s">
        <v>42</v>
      </c>
      <c r="M36" s="48" t="s">
        <v>43</v>
      </c>
    </row>
    <row r="37" spans="2:13" x14ac:dyDescent="0.2">
      <c r="B37" s="41" t="s">
        <v>21</v>
      </c>
      <c r="C37" s="7" t="str">
        <f>VLOOKUP($C$24,Auxiliar!$B$12:$C$21,2,0)</f>
        <v>Surinamese Dollar</v>
      </c>
      <c r="D37" s="23"/>
      <c r="E37" s="24"/>
      <c r="F37" s="23"/>
      <c r="G37" s="23"/>
      <c r="H37" s="23"/>
      <c r="I37" s="23"/>
      <c r="J37" s="23"/>
      <c r="K37" s="23"/>
      <c r="L37" s="23"/>
      <c r="M37" s="23"/>
    </row>
    <row r="38" spans="2:13" x14ac:dyDescent="0.2">
      <c r="B38" s="42"/>
      <c r="M38" s="43"/>
    </row>
    <row r="39" spans="2:13" x14ac:dyDescent="0.2">
      <c r="B39" s="41" t="s">
        <v>22</v>
      </c>
      <c r="C39" s="7"/>
      <c r="M39" s="43"/>
    </row>
    <row r="40" spans="2:13" x14ac:dyDescent="0.2">
      <c r="B40" s="44" t="s">
        <v>23</v>
      </c>
      <c r="C40" s="3" t="str">
        <f>+C37</f>
        <v>Surinamese Dollar</v>
      </c>
      <c r="D40" s="23"/>
      <c r="E40" s="24"/>
      <c r="F40" s="23"/>
      <c r="G40" s="23"/>
      <c r="H40" s="23"/>
      <c r="I40" s="23"/>
      <c r="J40" s="23"/>
      <c r="K40" s="23"/>
      <c r="L40" s="23"/>
      <c r="M40" s="23"/>
    </row>
    <row r="41" spans="2:13" x14ac:dyDescent="0.2">
      <c r="B41" s="45" t="s">
        <v>24</v>
      </c>
      <c r="C41" s="46" t="str">
        <f>+C40</f>
        <v>Surinamese Dollar</v>
      </c>
      <c r="D41" s="23"/>
      <c r="E41" s="24"/>
      <c r="F41" s="23"/>
      <c r="G41" s="23"/>
      <c r="H41" s="23"/>
      <c r="I41" s="23"/>
      <c r="J41" s="23"/>
      <c r="K41" s="23"/>
      <c r="L41" s="23"/>
      <c r="M41" s="23"/>
    </row>
    <row r="42" spans="2:13" x14ac:dyDescent="0.2"/>
    <row r="43" spans="2:13" x14ac:dyDescent="0.2"/>
    <row r="44" spans="2:13" x14ac:dyDescent="0.2"/>
    <row r="45" spans="2:13" x14ac:dyDescent="0.2"/>
    <row r="46" spans="2:13" x14ac:dyDescent="0.2"/>
    <row r="47" spans="2:13" x14ac:dyDescent="0.2"/>
    <row r="48" spans="2:13" x14ac:dyDescent="0.2"/>
    <row r="49" x14ac:dyDescent="0.2"/>
    <row r="50" x14ac:dyDescent="0.2"/>
    <row r="51" x14ac:dyDescent="0.2"/>
  </sheetData>
  <mergeCells count="6">
    <mergeCell ref="F9:F11"/>
    <mergeCell ref="B29:D29"/>
    <mergeCell ref="B15:D21"/>
    <mergeCell ref="B14:D14"/>
    <mergeCell ref="F15:H21"/>
    <mergeCell ref="F14:H14"/>
  </mergeCell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1</xdr:col>
                    <xdr:colOff>2336800</xdr:colOff>
                    <xdr:row>22</xdr:row>
                    <xdr:rowOff>165100</xdr:rowOff>
                  </from>
                  <to>
                    <xdr:col>3</xdr:col>
                    <xdr:colOff>101600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2</xdr:col>
                    <xdr:colOff>25400</xdr:colOff>
                    <xdr:row>7</xdr:row>
                    <xdr:rowOff>177800</xdr:rowOff>
                  </from>
                  <to>
                    <xdr:col>3</xdr:col>
                    <xdr:colOff>368300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2FD0-29F3-40AF-820F-FE754B1269C4}">
  <dimension ref="A1:T50"/>
  <sheetViews>
    <sheetView zoomScale="88" zoomScaleNormal="88" workbookViewId="0">
      <selection activeCell="F44" sqref="F44"/>
    </sheetView>
  </sheetViews>
  <sheetFormatPr baseColWidth="10" defaultColWidth="0" defaultRowHeight="15" zeroHeight="1" x14ac:dyDescent="0.2"/>
  <cols>
    <col min="1" max="1" width="11.5" style="8" customWidth="1"/>
    <col min="2" max="2" width="2.5" style="8" bestFit="1" customWidth="1"/>
    <col min="3" max="3" width="28.83203125" style="8" bestFit="1" customWidth="1"/>
    <col min="4" max="4" width="21.5" style="8" bestFit="1" customWidth="1"/>
    <col min="5" max="20" width="11.5" style="8" customWidth="1"/>
    <col min="21" max="16384" width="11.5" style="8" hidden="1"/>
  </cols>
  <sheetData>
    <row r="1" spans="2:14" x14ac:dyDescent="0.2">
      <c r="E1" s="11">
        <v>1</v>
      </c>
      <c r="F1" s="11">
        <f>+E1+1</f>
        <v>2</v>
      </c>
      <c r="G1" s="11">
        <f t="shared" ref="G1:M1" si="0">+F1+1</f>
        <v>3</v>
      </c>
      <c r="H1" s="11">
        <f t="shared" si="0"/>
        <v>4</v>
      </c>
      <c r="I1" s="11">
        <f t="shared" si="0"/>
        <v>5</v>
      </c>
      <c r="J1" s="11">
        <f t="shared" si="0"/>
        <v>6</v>
      </c>
      <c r="K1" s="11">
        <f t="shared" si="0"/>
        <v>7</v>
      </c>
      <c r="L1" s="11">
        <f t="shared" si="0"/>
        <v>8</v>
      </c>
      <c r="M1" s="11">
        <f t="shared" si="0"/>
        <v>9</v>
      </c>
      <c r="N1" s="11">
        <f>+M1+1</f>
        <v>10</v>
      </c>
    </row>
    <row r="2" spans="2:14" x14ac:dyDescent="0.2">
      <c r="C2" s="82" t="s">
        <v>56</v>
      </c>
      <c r="D2" s="82"/>
      <c r="E2" s="82"/>
    </row>
    <row r="3" spans="2:14" x14ac:dyDescent="0.2"/>
    <row r="4" spans="2:14" ht="31" customHeight="1" x14ac:dyDescent="0.2">
      <c r="C4" s="50" t="s">
        <v>57</v>
      </c>
      <c r="D4" s="51"/>
      <c r="E4" s="52" t="s">
        <v>34</v>
      </c>
      <c r="F4" s="52" t="s">
        <v>35</v>
      </c>
      <c r="G4" s="52" t="s">
        <v>36</v>
      </c>
      <c r="H4" s="52" t="s">
        <v>37</v>
      </c>
      <c r="I4" s="52" t="s">
        <v>38</v>
      </c>
      <c r="J4" s="52" t="s">
        <v>39</v>
      </c>
      <c r="K4" s="52" t="s">
        <v>40</v>
      </c>
      <c r="L4" s="52" t="s">
        <v>41</v>
      </c>
      <c r="M4" s="52" t="s">
        <v>42</v>
      </c>
      <c r="N4" s="53" t="s">
        <v>43</v>
      </c>
    </row>
    <row r="5" spans="2:14" x14ac:dyDescent="0.2">
      <c r="C5" s="54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2:14" ht="15" customHeight="1" x14ac:dyDescent="0.2">
      <c r="C6" s="57" t="s">
        <v>44</v>
      </c>
      <c r="D6" s="8" t="str">
        <f>+Considerations!C30</f>
        <v>Surinamese Dollar</v>
      </c>
      <c r="E6" s="8">
        <f>+Considerations!D37</f>
        <v>0</v>
      </c>
      <c r="F6" s="8">
        <f>+Considerations!E37</f>
        <v>0</v>
      </c>
      <c r="G6" s="8">
        <f>+Considerations!F37</f>
        <v>0</v>
      </c>
      <c r="H6" s="8">
        <f>+Considerations!G37</f>
        <v>0</v>
      </c>
      <c r="I6" s="8">
        <f>+Considerations!H37</f>
        <v>0</v>
      </c>
      <c r="J6" s="8">
        <f>+Considerations!I37</f>
        <v>0</v>
      </c>
      <c r="K6" s="8">
        <f>+Considerations!J37</f>
        <v>0</v>
      </c>
      <c r="L6" s="8">
        <f>+Considerations!K37</f>
        <v>0</v>
      </c>
      <c r="M6" s="8">
        <f>+Considerations!L37</f>
        <v>0</v>
      </c>
      <c r="N6" s="58">
        <f>+Considerations!M37</f>
        <v>0</v>
      </c>
    </row>
    <row r="7" spans="2:14" ht="15.75" customHeight="1" thickBot="1" x14ac:dyDescent="0.25">
      <c r="B7" s="13" t="s">
        <v>3</v>
      </c>
      <c r="C7" s="59" t="s">
        <v>23</v>
      </c>
      <c r="D7" s="12" t="str">
        <f>+D6</f>
        <v>Surinamese Dollar</v>
      </c>
      <c r="E7" s="12">
        <f>+Considerations!D40</f>
        <v>0</v>
      </c>
      <c r="F7" s="12">
        <f>+Considerations!E40</f>
        <v>0</v>
      </c>
      <c r="G7" s="12">
        <f>+Considerations!F40</f>
        <v>0</v>
      </c>
      <c r="H7" s="12">
        <f>+Considerations!G40</f>
        <v>0</v>
      </c>
      <c r="I7" s="12">
        <f>+Considerations!H40</f>
        <v>0</v>
      </c>
      <c r="J7" s="12">
        <f>+Considerations!I40</f>
        <v>0</v>
      </c>
      <c r="K7" s="12">
        <f>+Considerations!J40</f>
        <v>0</v>
      </c>
      <c r="L7" s="12">
        <f>+Considerations!K40</f>
        <v>0</v>
      </c>
      <c r="M7" s="12">
        <f>+Considerations!L40</f>
        <v>0</v>
      </c>
      <c r="N7" s="60">
        <f>+Considerations!M40</f>
        <v>0</v>
      </c>
    </row>
    <row r="8" spans="2:14" ht="15.75" customHeight="1" thickTop="1" x14ac:dyDescent="0.2">
      <c r="B8" s="13"/>
      <c r="C8" s="57" t="s">
        <v>45</v>
      </c>
      <c r="D8" s="8" t="str">
        <f>+D7</f>
        <v>Surinamese Dollar</v>
      </c>
      <c r="E8" s="8">
        <f t="shared" ref="E8:N8" si="1">+E6-E7</f>
        <v>0</v>
      </c>
      <c r="F8" s="8">
        <f t="shared" si="1"/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  <c r="J8" s="8">
        <f t="shared" si="1"/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58">
        <f t="shared" si="1"/>
        <v>0</v>
      </c>
    </row>
    <row r="9" spans="2:14" ht="15" customHeight="1" x14ac:dyDescent="0.2">
      <c r="B9" s="13" t="s">
        <v>3</v>
      </c>
      <c r="C9" s="57" t="s">
        <v>24</v>
      </c>
      <c r="D9" s="8" t="str">
        <f>+D8</f>
        <v>Surinamese Dollar</v>
      </c>
      <c r="E9" s="8">
        <f>+Considerations!D41</f>
        <v>0</v>
      </c>
      <c r="F9" s="8">
        <f>+Considerations!E41</f>
        <v>0</v>
      </c>
      <c r="G9" s="8">
        <f>+Considerations!F41</f>
        <v>0</v>
      </c>
      <c r="H9" s="8">
        <f>+Considerations!G41</f>
        <v>0</v>
      </c>
      <c r="I9" s="8">
        <f>+Considerations!H41</f>
        <v>0</v>
      </c>
      <c r="J9" s="8">
        <f>+Considerations!I41</f>
        <v>0</v>
      </c>
      <c r="K9" s="8">
        <f>+Considerations!J41</f>
        <v>0</v>
      </c>
      <c r="L9" s="8">
        <f>+Considerations!K41</f>
        <v>0</v>
      </c>
      <c r="M9" s="8">
        <f>+Considerations!L41</f>
        <v>0</v>
      </c>
      <c r="N9" s="58">
        <f>+Considerations!M41</f>
        <v>0</v>
      </c>
    </row>
    <row r="10" spans="2:14" ht="15" customHeight="1" x14ac:dyDescent="0.2">
      <c r="B10" s="13" t="s">
        <v>3</v>
      </c>
      <c r="C10" s="57" t="s">
        <v>46</v>
      </c>
      <c r="D10" s="8" t="str">
        <f>+D9</f>
        <v>Surinamese Dollar</v>
      </c>
      <c r="E10" s="8">
        <f>+E37</f>
        <v>0</v>
      </c>
      <c r="F10" s="8">
        <f t="shared" ref="F10:N10" si="2">+F37</f>
        <v>0</v>
      </c>
      <c r="G10" s="8">
        <f t="shared" si="2"/>
        <v>0</v>
      </c>
      <c r="H10" s="8">
        <f t="shared" si="2"/>
        <v>0</v>
      </c>
      <c r="I10" s="8">
        <f t="shared" si="2"/>
        <v>0</v>
      </c>
      <c r="J10" s="8">
        <f t="shared" si="2"/>
        <v>0</v>
      </c>
      <c r="K10" s="8">
        <f t="shared" si="2"/>
        <v>0</v>
      </c>
      <c r="L10" s="8">
        <f t="shared" si="2"/>
        <v>0</v>
      </c>
      <c r="M10" s="8">
        <f t="shared" si="2"/>
        <v>0</v>
      </c>
      <c r="N10" s="58">
        <f t="shared" si="2"/>
        <v>0</v>
      </c>
    </row>
    <row r="11" spans="2:14" ht="15.75" customHeight="1" thickBot="1" x14ac:dyDescent="0.25">
      <c r="B11" s="13" t="s">
        <v>3</v>
      </c>
      <c r="C11" s="59" t="s">
        <v>47</v>
      </c>
      <c r="D11" s="12" t="str">
        <f>+D10</f>
        <v>Surinamese Dollar</v>
      </c>
      <c r="E11" s="12">
        <f>+E46</f>
        <v>0</v>
      </c>
      <c r="F11" s="12">
        <f t="shared" ref="F11:N11" si="3">+F46</f>
        <v>0</v>
      </c>
      <c r="G11" s="12">
        <f t="shared" si="3"/>
        <v>0</v>
      </c>
      <c r="H11" s="12">
        <f t="shared" si="3"/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12">
        <f t="shared" si="3"/>
        <v>0</v>
      </c>
      <c r="M11" s="12">
        <f t="shared" si="3"/>
        <v>0</v>
      </c>
      <c r="N11" s="60">
        <f t="shared" si="3"/>
        <v>0</v>
      </c>
    </row>
    <row r="12" spans="2:14" ht="15.75" customHeight="1" thickTop="1" x14ac:dyDescent="0.2">
      <c r="B12" s="13"/>
      <c r="C12" s="57" t="s">
        <v>48</v>
      </c>
      <c r="D12" s="8" t="str">
        <f>+D9</f>
        <v>Surinamese Dollar</v>
      </c>
      <c r="E12" s="8">
        <f>+E8-E9-E10-E11</f>
        <v>0</v>
      </c>
      <c r="F12" s="8">
        <f t="shared" ref="F12:N12" si="4">+F8-F9-F10-F11</f>
        <v>0</v>
      </c>
      <c r="G12" s="8">
        <f t="shared" si="4"/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>
        <f t="shared" si="4"/>
        <v>0</v>
      </c>
      <c r="M12" s="8">
        <f t="shared" si="4"/>
        <v>0</v>
      </c>
      <c r="N12" s="58">
        <f t="shared" si="4"/>
        <v>0</v>
      </c>
    </row>
    <row r="13" spans="2:14" ht="15.75" customHeight="1" thickBot="1" x14ac:dyDescent="0.25">
      <c r="B13" s="13" t="s">
        <v>3</v>
      </c>
      <c r="C13" s="59" t="s">
        <v>49</v>
      </c>
      <c r="D13" s="12" t="str">
        <f>+D12</f>
        <v>Surinamese Dollar</v>
      </c>
      <c r="E13" s="12">
        <f>IF(E12&gt;0,E12*Considerations!$C$26,0)</f>
        <v>0</v>
      </c>
      <c r="F13" s="12">
        <f>IF(F12&gt;0,F12*Considerations!$C$26,0)</f>
        <v>0</v>
      </c>
      <c r="G13" s="12">
        <f>IF(G12&gt;0,G12*Considerations!$C$26,0)</f>
        <v>0</v>
      </c>
      <c r="H13" s="12">
        <f>IF(H12&gt;0,H12*Considerations!$C$26,0)</f>
        <v>0</v>
      </c>
      <c r="I13" s="12">
        <f>IF(I12&gt;0,I12*Considerations!$C$26,0)</f>
        <v>0</v>
      </c>
      <c r="J13" s="12">
        <f>IF(J12&gt;0,J12*Considerations!$C$26,0)</f>
        <v>0</v>
      </c>
      <c r="K13" s="12">
        <f>IF(K12&gt;0,K12*Considerations!$C$26,0)</f>
        <v>0</v>
      </c>
      <c r="L13" s="12">
        <f>IF(L12&gt;0,L12*Considerations!$C$26,0)</f>
        <v>0</v>
      </c>
      <c r="M13" s="12">
        <f>IF(M12&gt;0,M12*Considerations!$C$26,0)</f>
        <v>0</v>
      </c>
      <c r="N13" s="60">
        <f>IF(N12&gt;0,N12*Considerations!$C$26,0)</f>
        <v>0</v>
      </c>
    </row>
    <row r="14" spans="2:14" ht="29" customHeight="1" thickTop="1" x14ac:dyDescent="0.2">
      <c r="B14" s="13"/>
      <c r="C14" s="64" t="s">
        <v>50</v>
      </c>
      <c r="D14" s="65" t="str">
        <f>+D13</f>
        <v>Surinamese Dollar</v>
      </c>
      <c r="E14" s="65">
        <f>+E12-E13</f>
        <v>0</v>
      </c>
      <c r="F14" s="65">
        <f t="shared" ref="F14" si="5">+F12-F13</f>
        <v>0</v>
      </c>
      <c r="G14" s="65">
        <f t="shared" ref="G14" si="6">+G12-G13</f>
        <v>0</v>
      </c>
      <c r="H14" s="65">
        <f t="shared" ref="H14" si="7">+H12-H13</f>
        <v>0</v>
      </c>
      <c r="I14" s="65">
        <f t="shared" ref="I14" si="8">+I12-I13</f>
        <v>0</v>
      </c>
      <c r="J14" s="65">
        <f t="shared" ref="J14" si="9">+J12-J13</f>
        <v>0</v>
      </c>
      <c r="K14" s="65">
        <f t="shared" ref="K14" si="10">+K12-K13</f>
        <v>0</v>
      </c>
      <c r="L14" s="65">
        <f t="shared" ref="L14" si="11">+L12-L13</f>
        <v>0</v>
      </c>
      <c r="M14" s="65">
        <f t="shared" ref="M14" si="12">+M12-M13</f>
        <v>0</v>
      </c>
      <c r="N14" s="66">
        <f t="shared" ref="N14" si="13">+N12-N13</f>
        <v>0</v>
      </c>
    </row>
    <row r="15" spans="2:14" x14ac:dyDescent="0.2">
      <c r="C15" s="9"/>
    </row>
    <row r="16" spans="2:14" x14ac:dyDescent="0.2">
      <c r="C16" s="67" t="s">
        <v>58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68"/>
    </row>
    <row r="17" spans="2:16" x14ac:dyDescent="0.2">
      <c r="C17" s="69" t="s">
        <v>59</v>
      </c>
      <c r="D17" s="8" t="str">
        <f>D14</f>
        <v>Surinamese Dollar</v>
      </c>
      <c r="N17" s="58"/>
    </row>
    <row r="18" spans="2:16" x14ac:dyDescent="0.2">
      <c r="C18" s="57" t="str">
        <f>+C14</f>
        <v>Net Income</v>
      </c>
      <c r="E18" s="8">
        <f>+E14</f>
        <v>0</v>
      </c>
      <c r="F18" s="8">
        <f t="shared" ref="F18:N18" si="14">+F14</f>
        <v>0</v>
      </c>
      <c r="G18" s="8">
        <f t="shared" si="14"/>
        <v>0</v>
      </c>
      <c r="H18" s="8">
        <f t="shared" si="14"/>
        <v>0</v>
      </c>
      <c r="I18" s="8">
        <f t="shared" si="14"/>
        <v>0</v>
      </c>
      <c r="J18" s="8">
        <f t="shared" si="14"/>
        <v>0</v>
      </c>
      <c r="K18" s="8">
        <f t="shared" si="14"/>
        <v>0</v>
      </c>
      <c r="L18" s="8">
        <f t="shared" si="14"/>
        <v>0</v>
      </c>
      <c r="M18" s="8">
        <f t="shared" si="14"/>
        <v>0</v>
      </c>
      <c r="N18" s="58">
        <f t="shared" si="14"/>
        <v>0</v>
      </c>
    </row>
    <row r="19" spans="2:16" x14ac:dyDescent="0.2">
      <c r="B19" s="13" t="s">
        <v>3</v>
      </c>
      <c r="C19" s="57" t="str">
        <f>+C10</f>
        <v>Annual Depreciation</v>
      </c>
      <c r="E19" s="8">
        <f>+E10</f>
        <v>0</v>
      </c>
      <c r="F19" s="8">
        <f t="shared" ref="F19:N19" si="15">+F10</f>
        <v>0</v>
      </c>
      <c r="G19" s="8">
        <f t="shared" si="15"/>
        <v>0</v>
      </c>
      <c r="H19" s="8">
        <f t="shared" si="15"/>
        <v>0</v>
      </c>
      <c r="I19" s="8">
        <f t="shared" si="15"/>
        <v>0</v>
      </c>
      <c r="J19" s="8">
        <f t="shared" si="15"/>
        <v>0</v>
      </c>
      <c r="K19" s="8">
        <f t="shared" si="15"/>
        <v>0</v>
      </c>
      <c r="L19" s="8">
        <f t="shared" si="15"/>
        <v>0</v>
      </c>
      <c r="M19" s="8">
        <f t="shared" si="15"/>
        <v>0</v>
      </c>
      <c r="N19" s="58">
        <f t="shared" si="15"/>
        <v>0</v>
      </c>
    </row>
    <row r="20" spans="2:16" ht="15.75" customHeight="1" thickBot="1" x14ac:dyDescent="0.25">
      <c r="B20" s="13" t="s">
        <v>3</v>
      </c>
      <c r="C20" s="59" t="s">
        <v>51</v>
      </c>
      <c r="D20" s="12">
        <f>-Considerations!D30</f>
        <v>0</v>
      </c>
      <c r="E20" s="12"/>
      <c r="F20" s="12"/>
      <c r="G20" s="12"/>
      <c r="H20" s="12"/>
      <c r="I20" s="12"/>
      <c r="J20" s="12"/>
      <c r="K20" s="12"/>
      <c r="L20" s="12"/>
      <c r="M20" s="12"/>
      <c r="N20" s="60"/>
    </row>
    <row r="21" spans="2:16" ht="15.75" customHeight="1" thickTop="1" x14ac:dyDescent="0.2">
      <c r="B21" s="13"/>
      <c r="C21" s="61" t="s">
        <v>52</v>
      </c>
      <c r="D21" s="62">
        <f>SUM(D18:D20)</f>
        <v>0</v>
      </c>
      <c r="E21" s="62">
        <f>SUM(E18:E19)</f>
        <v>0</v>
      </c>
      <c r="F21" s="62">
        <f t="shared" ref="F21" si="16">SUM(F18:F19)</f>
        <v>0</v>
      </c>
      <c r="G21" s="62">
        <f t="shared" ref="G21" si="17">SUM(G18:G19)</f>
        <v>0</v>
      </c>
      <c r="H21" s="62">
        <f t="shared" ref="H21" si="18">SUM(H18:H19)</f>
        <v>0</v>
      </c>
      <c r="I21" s="62">
        <f t="shared" ref="I21" si="19">SUM(I18:I19)</f>
        <v>0</v>
      </c>
      <c r="J21" s="62">
        <f t="shared" ref="J21" si="20">SUM(J18:J19)</f>
        <v>0</v>
      </c>
      <c r="K21" s="62">
        <f t="shared" ref="K21" si="21">SUM(K18:K19)</f>
        <v>0</v>
      </c>
      <c r="L21" s="62">
        <f t="shared" ref="L21" si="22">SUM(L18:L19)</f>
        <v>0</v>
      </c>
      <c r="M21" s="62">
        <f t="shared" ref="M21" si="23">SUM(M18:M19)</f>
        <v>0</v>
      </c>
      <c r="N21" s="63">
        <f t="shared" ref="N21" si="24">SUM(N18:N19)</f>
        <v>0</v>
      </c>
    </row>
    <row r="22" spans="2:16" x14ac:dyDescent="0.2"/>
    <row r="23" spans="2:16" x14ac:dyDescent="0.2"/>
    <row r="24" spans="2:16" ht="15.75" customHeight="1" thickBot="1" x14ac:dyDescent="0.25">
      <c r="C24" s="14" t="s">
        <v>32</v>
      </c>
      <c r="D24" s="14">
        <f>NPV(Considerations!$C$27,D21:N21)</f>
        <v>0</v>
      </c>
    </row>
    <row r="25" spans="2:16" ht="16.5" customHeight="1" thickTop="1" thickBot="1" x14ac:dyDescent="0.25">
      <c r="C25" s="14" t="s">
        <v>53</v>
      </c>
      <c r="D25" s="15" t="e">
        <f>IRR(D21:N21)</f>
        <v>#NUM!</v>
      </c>
    </row>
    <row r="26" spans="2:16" ht="16" thickTop="1" x14ac:dyDescent="0.2">
      <c r="C26" s="22" t="s">
        <v>54</v>
      </c>
      <c r="D26" s="10" t="e">
        <f>D29&amp;" años"</f>
        <v>#N/A</v>
      </c>
    </row>
    <row r="27" spans="2:16" ht="15" customHeight="1" x14ac:dyDescent="0.2">
      <c r="C27" s="22"/>
      <c r="O27" s="11"/>
      <c r="P27" s="11"/>
    </row>
    <row r="28" spans="2:16" ht="15" customHeight="1" x14ac:dyDescent="0.2">
      <c r="C28" s="22"/>
      <c r="E28" s="17">
        <f>IF(E21&gt;-$D$21,1,0)</f>
        <v>0</v>
      </c>
      <c r="F28" s="17">
        <f>IF(SUM($E$28:E28)=1,0,IF(SUM($E$21:F21)&gt;-$D$21,1,0))</f>
        <v>0</v>
      </c>
      <c r="G28" s="17">
        <f>IF(SUM($E$28:F28)=1,0,IF(SUM($E$21:G21)&gt;-$D$21,1,0))</f>
        <v>0</v>
      </c>
      <c r="H28" s="17">
        <f>IF(SUM($E$28:G28)=1,0,IF(SUM($E$21:H21)&gt;-$D$21,1,0))</f>
        <v>0</v>
      </c>
      <c r="I28" s="17">
        <f>IF(SUM($E$28:H28)=1,0,IF(SUM($E$21:I21)&gt;-$D$21,1,0))</f>
        <v>0</v>
      </c>
      <c r="J28" s="17">
        <f>IF(SUM($E$28:I28)=1,0,IF(SUM($E$21:J21)&gt;-$D$21,1,0))</f>
        <v>0</v>
      </c>
      <c r="K28" s="17">
        <f>IF(SUM($E$28:J28)=1,0,IF(SUM($E$21:K21)&gt;-$D$21,1,0))</f>
        <v>0</v>
      </c>
      <c r="L28" s="17">
        <f>IF(SUM($E$28:K28)=1,0,IF(SUM($E$21:L21)&gt;-$D$21,1,0))</f>
        <v>0</v>
      </c>
      <c r="M28" s="17">
        <f>IF(SUM($E$28:L28)=1,0,IF(SUM($E$21:M21)&gt;-$D$21,1,0))</f>
        <v>0</v>
      </c>
      <c r="N28" s="17">
        <f>IF(SUM($E$28:M28)=1,0,IF(SUM($E$21:N21)&gt;-$D$21,1,0))</f>
        <v>0</v>
      </c>
      <c r="O28" s="11">
        <f>IF(SUM(E28:N28)=0,1,0)</f>
        <v>1</v>
      </c>
      <c r="P28" s="11"/>
    </row>
    <row r="29" spans="2:16" ht="15.75" customHeight="1" thickBot="1" x14ac:dyDescent="0.25">
      <c r="C29" s="22" t="s">
        <v>55</v>
      </c>
      <c r="D29" s="6" t="e">
        <f>HLOOKUP(1,$E$28:$N$29,2,0)</f>
        <v>#N/A</v>
      </c>
      <c r="E29" s="18">
        <f t="shared" ref="E29:N29" si="25">+E1</f>
        <v>1</v>
      </c>
      <c r="F29" s="16">
        <f t="shared" si="25"/>
        <v>2</v>
      </c>
      <c r="G29" s="16">
        <f t="shared" si="25"/>
        <v>3</v>
      </c>
      <c r="H29" s="16">
        <f t="shared" si="25"/>
        <v>4</v>
      </c>
      <c r="I29" s="16">
        <f t="shared" si="25"/>
        <v>5</v>
      </c>
      <c r="J29" s="16">
        <f t="shared" si="25"/>
        <v>6</v>
      </c>
      <c r="K29" s="16">
        <f t="shared" si="25"/>
        <v>7</v>
      </c>
      <c r="L29" s="16">
        <f t="shared" si="25"/>
        <v>8</v>
      </c>
      <c r="M29" s="16">
        <f t="shared" si="25"/>
        <v>9</v>
      </c>
      <c r="N29" s="16">
        <f t="shared" si="25"/>
        <v>10</v>
      </c>
      <c r="O29" s="11">
        <v>11</v>
      </c>
      <c r="P29" s="11"/>
    </row>
    <row r="30" spans="2:16" ht="16" thickTop="1" x14ac:dyDescent="0.2">
      <c r="O30" s="11"/>
      <c r="P30" s="11"/>
    </row>
    <row r="31" spans="2:16" x14ac:dyDescent="0.2">
      <c r="O31" s="11"/>
      <c r="P31" s="11"/>
    </row>
    <row r="32" spans="2:16" x14ac:dyDescent="0.2">
      <c r="O32" s="11"/>
      <c r="P32" s="11"/>
    </row>
    <row r="33" spans="2:16" ht="29" customHeight="1" x14ac:dyDescent="0.2">
      <c r="C33" s="50" t="s">
        <v>60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76"/>
      <c r="O33" s="11"/>
      <c r="P33" s="11"/>
    </row>
    <row r="34" spans="2:16" ht="15" customHeight="1" x14ac:dyDescent="0.2">
      <c r="C34" s="70" t="str">
        <f>+Considerations!B30</f>
        <v>Investments to be made</v>
      </c>
      <c r="D34" s="8" t="str">
        <f>+Considerations!C30</f>
        <v>Surinamese Dollar</v>
      </c>
      <c r="E34" s="8">
        <f>+Considerations!D30</f>
        <v>0</v>
      </c>
      <c r="N34" s="58"/>
      <c r="O34" s="11"/>
      <c r="P34" s="11"/>
    </row>
    <row r="35" spans="2:16" ht="15" customHeight="1" x14ac:dyDescent="0.2">
      <c r="C35" s="70" t="str">
        <f>+Considerations!B31</f>
        <v>Useful life of assets</v>
      </c>
      <c r="D35" s="8" t="str">
        <f>+Considerations!C31</f>
        <v>Years</v>
      </c>
      <c r="E35" s="8">
        <f>+Considerations!D31</f>
        <v>0</v>
      </c>
      <c r="N35" s="58"/>
      <c r="O35" s="11"/>
      <c r="P35" s="11"/>
    </row>
    <row r="36" spans="2:16" ht="15" customHeight="1" x14ac:dyDescent="0.2">
      <c r="C36" s="71"/>
      <c r="E36" s="8">
        <v>1</v>
      </c>
      <c r="F36" s="8">
        <f>+E36+1</f>
        <v>2</v>
      </c>
      <c r="G36" s="8">
        <f t="shared" ref="G36:O36" si="26">+F36+1</f>
        <v>3</v>
      </c>
      <c r="H36" s="8">
        <f t="shared" si="26"/>
        <v>4</v>
      </c>
      <c r="I36" s="8">
        <f t="shared" si="26"/>
        <v>5</v>
      </c>
      <c r="J36" s="8">
        <f t="shared" si="26"/>
        <v>6</v>
      </c>
      <c r="K36" s="8">
        <f t="shared" si="26"/>
        <v>7</v>
      </c>
      <c r="L36" s="8">
        <f t="shared" si="26"/>
        <v>8</v>
      </c>
      <c r="M36" s="8">
        <f t="shared" si="26"/>
        <v>9</v>
      </c>
      <c r="N36" s="58">
        <f t="shared" si="26"/>
        <v>10</v>
      </c>
      <c r="O36" s="11">
        <f t="shared" si="26"/>
        <v>11</v>
      </c>
      <c r="P36" s="11"/>
    </row>
    <row r="37" spans="2:16" ht="15.75" customHeight="1" thickBot="1" x14ac:dyDescent="0.25">
      <c r="C37" s="72" t="s">
        <v>46</v>
      </c>
      <c r="D37" s="16"/>
      <c r="E37" s="16">
        <f>IF($E$35&gt;E36,$E$34/$E$35,0)</f>
        <v>0</v>
      </c>
      <c r="F37" s="16">
        <f t="shared" ref="F37:N37" si="27">IF($E$35&gt;F36,$E$34/$E$35,0)</f>
        <v>0</v>
      </c>
      <c r="G37" s="16">
        <f t="shared" si="27"/>
        <v>0</v>
      </c>
      <c r="H37" s="16">
        <f t="shared" si="27"/>
        <v>0</v>
      </c>
      <c r="I37" s="16">
        <f t="shared" si="27"/>
        <v>0</v>
      </c>
      <c r="J37" s="16">
        <f t="shared" si="27"/>
        <v>0</v>
      </c>
      <c r="K37" s="16">
        <f t="shared" si="27"/>
        <v>0</v>
      </c>
      <c r="L37" s="16">
        <f t="shared" si="27"/>
        <v>0</v>
      </c>
      <c r="M37" s="16">
        <f t="shared" si="27"/>
        <v>0</v>
      </c>
      <c r="N37" s="73">
        <f t="shared" si="27"/>
        <v>0</v>
      </c>
      <c r="O37" s="11"/>
      <c r="P37" s="11"/>
    </row>
    <row r="38" spans="2:16" ht="15.75" customHeight="1" thickTop="1" x14ac:dyDescent="0.2">
      <c r="C38" s="71"/>
      <c r="N38" s="58"/>
      <c r="O38" s="11"/>
      <c r="P38" s="11"/>
    </row>
    <row r="39" spans="2:16" x14ac:dyDescent="0.2">
      <c r="C39" s="54" t="s">
        <v>61</v>
      </c>
      <c r="N39" s="58"/>
      <c r="O39" s="11"/>
      <c r="P39" s="11"/>
    </row>
    <row r="40" spans="2:16" x14ac:dyDescent="0.2">
      <c r="C40" s="70" t="s">
        <v>62</v>
      </c>
      <c r="D40" s="8" t="str">
        <f>+Considerations!C30</f>
        <v>Surinamese Dollar</v>
      </c>
      <c r="E40" s="8">
        <f>+Considerations!D30*Considerations!D32</f>
        <v>0</v>
      </c>
      <c r="N40" s="58"/>
      <c r="O40" s="11"/>
      <c r="P40" s="11"/>
    </row>
    <row r="41" spans="2:16" x14ac:dyDescent="0.2">
      <c r="C41" s="70" t="str">
        <f>+Considerations!B33</f>
        <v>Financing Term</v>
      </c>
      <c r="D41" s="8" t="str">
        <f>+Considerations!C33</f>
        <v>Years</v>
      </c>
      <c r="E41" s="8">
        <f>+Considerations!D33</f>
        <v>0</v>
      </c>
      <c r="N41" s="58"/>
      <c r="O41" s="11"/>
      <c r="P41" s="11"/>
    </row>
    <row r="42" spans="2:16" x14ac:dyDescent="0.2">
      <c r="C42" s="70" t="str">
        <f>+Considerations!B34</f>
        <v>Financing Rate</v>
      </c>
      <c r="D42" s="8" t="str">
        <f>+Considerations!C34</f>
        <v>% annual</v>
      </c>
      <c r="E42" s="74">
        <f>+Considerations!D34</f>
        <v>0</v>
      </c>
      <c r="N42" s="58"/>
      <c r="O42" s="11"/>
      <c r="P42" s="11"/>
    </row>
    <row r="43" spans="2:16" x14ac:dyDescent="0.2">
      <c r="C43" s="71"/>
      <c r="N43" s="58"/>
      <c r="O43" s="11"/>
      <c r="P43" s="11"/>
    </row>
    <row r="44" spans="2:16" ht="16" thickBot="1" x14ac:dyDescent="0.25">
      <c r="C44" s="75" t="s">
        <v>63</v>
      </c>
      <c r="D44" s="12"/>
      <c r="E44" s="12">
        <f>+E40</f>
        <v>0</v>
      </c>
      <c r="F44" s="12">
        <f>+E47</f>
        <v>0</v>
      </c>
      <c r="G44" s="12">
        <f t="shared" ref="G44:N44" si="28">+F47</f>
        <v>0</v>
      </c>
      <c r="H44" s="12">
        <f t="shared" si="28"/>
        <v>0</v>
      </c>
      <c r="I44" s="12">
        <f t="shared" si="28"/>
        <v>0</v>
      </c>
      <c r="J44" s="12">
        <f t="shared" si="28"/>
        <v>0</v>
      </c>
      <c r="K44" s="12">
        <f t="shared" si="28"/>
        <v>0</v>
      </c>
      <c r="L44" s="12">
        <f t="shared" si="28"/>
        <v>0</v>
      </c>
      <c r="M44" s="12">
        <f t="shared" si="28"/>
        <v>0</v>
      </c>
      <c r="N44" s="60">
        <f t="shared" si="28"/>
        <v>0</v>
      </c>
      <c r="O44" s="11">
        <f t="shared" ref="O44" si="29">+N47</f>
        <v>0</v>
      </c>
      <c r="P44" s="11"/>
    </row>
    <row r="45" spans="2:16" ht="16" thickTop="1" x14ac:dyDescent="0.2">
      <c r="B45" s="13" t="s">
        <v>3</v>
      </c>
      <c r="C45" s="71" t="s">
        <v>64</v>
      </c>
      <c r="E45" s="8">
        <f>IF($E$41&gt;=E36,$E$40/$E$41,0)</f>
        <v>0</v>
      </c>
      <c r="F45" s="8">
        <f t="shared" ref="F45:N45" si="30">IF($E$41&gt;=F36,$E$40/$E$41,0)</f>
        <v>0</v>
      </c>
      <c r="G45" s="8">
        <f t="shared" si="30"/>
        <v>0</v>
      </c>
      <c r="H45" s="8">
        <f t="shared" si="30"/>
        <v>0</v>
      </c>
      <c r="I45" s="8">
        <f t="shared" si="30"/>
        <v>0</v>
      </c>
      <c r="J45" s="8">
        <f t="shared" si="30"/>
        <v>0</v>
      </c>
      <c r="K45" s="8">
        <f t="shared" si="30"/>
        <v>0</v>
      </c>
      <c r="L45" s="8">
        <f t="shared" si="30"/>
        <v>0</v>
      </c>
      <c r="M45" s="8">
        <f t="shared" si="30"/>
        <v>0</v>
      </c>
      <c r="N45" s="58">
        <f t="shared" si="30"/>
        <v>0</v>
      </c>
      <c r="O45" s="11">
        <f t="shared" ref="O45" si="31">IF($E$41&gt;=O36,$E$40/$E$41,0)</f>
        <v>0</v>
      </c>
      <c r="P45" s="11"/>
    </row>
    <row r="46" spans="2:16" ht="16" thickBot="1" x14ac:dyDescent="0.25">
      <c r="B46" s="13" t="s">
        <v>3</v>
      </c>
      <c r="C46" s="75" t="s">
        <v>47</v>
      </c>
      <c r="D46" s="12"/>
      <c r="E46" s="12">
        <f>+E44*$E$42</f>
        <v>0</v>
      </c>
      <c r="F46" s="12">
        <f t="shared" ref="F46:N46" si="32">+F44*$E$42</f>
        <v>0</v>
      </c>
      <c r="G46" s="12">
        <f t="shared" si="32"/>
        <v>0</v>
      </c>
      <c r="H46" s="12">
        <f t="shared" si="32"/>
        <v>0</v>
      </c>
      <c r="I46" s="12">
        <f t="shared" si="32"/>
        <v>0</v>
      </c>
      <c r="J46" s="12">
        <f t="shared" si="32"/>
        <v>0</v>
      </c>
      <c r="K46" s="12">
        <f t="shared" si="32"/>
        <v>0</v>
      </c>
      <c r="L46" s="12">
        <f t="shared" si="32"/>
        <v>0</v>
      </c>
      <c r="M46" s="12">
        <f t="shared" si="32"/>
        <v>0</v>
      </c>
      <c r="N46" s="60">
        <f t="shared" si="32"/>
        <v>0</v>
      </c>
      <c r="O46" s="11">
        <f t="shared" ref="O46" si="33">+O44*$E$42</f>
        <v>0</v>
      </c>
      <c r="P46" s="11"/>
    </row>
    <row r="47" spans="2:16" ht="24" customHeight="1" thickTop="1" x14ac:dyDescent="0.2">
      <c r="C47" s="64" t="s">
        <v>65</v>
      </c>
      <c r="D47" s="65"/>
      <c r="E47" s="65">
        <f>+E44-E45</f>
        <v>0</v>
      </c>
      <c r="F47" s="65">
        <f t="shared" ref="F47:N47" si="34">+F44-F45</f>
        <v>0</v>
      </c>
      <c r="G47" s="65">
        <f t="shared" si="34"/>
        <v>0</v>
      </c>
      <c r="H47" s="65">
        <f t="shared" si="34"/>
        <v>0</v>
      </c>
      <c r="I47" s="65">
        <f t="shared" si="34"/>
        <v>0</v>
      </c>
      <c r="J47" s="65">
        <f t="shared" si="34"/>
        <v>0</v>
      </c>
      <c r="K47" s="65">
        <f t="shared" si="34"/>
        <v>0</v>
      </c>
      <c r="L47" s="65">
        <f t="shared" si="34"/>
        <v>0</v>
      </c>
      <c r="M47" s="65">
        <f t="shared" si="34"/>
        <v>0</v>
      </c>
      <c r="N47" s="66">
        <f t="shared" si="34"/>
        <v>0</v>
      </c>
      <c r="O47" s="11">
        <f t="shared" ref="O47" si="35">+O44-O45</f>
        <v>0</v>
      </c>
      <c r="P47" s="11"/>
    </row>
    <row r="48" spans="2:16" x14ac:dyDescent="0.2">
      <c r="O48" s="11"/>
      <c r="P48" s="11"/>
    </row>
    <row r="49" spans="15:16" x14ac:dyDescent="0.2">
      <c r="O49" s="11"/>
      <c r="P49" s="11"/>
    </row>
    <row r="50" spans="15:16" x14ac:dyDescent="0.2">
      <c r="O50" s="11"/>
      <c r="P50" s="11"/>
    </row>
  </sheetData>
  <mergeCells count="1">
    <mergeCell ref="C2:E2"/>
  </mergeCells>
  <phoneticPr fontId="3" type="noConversion"/>
  <conditionalFormatting sqref="E14:N14 E21:N21 E28:N28 E37:N37 E47:N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DF6A-0EBA-47C3-804C-90D172F7369F}">
  <dimension ref="B3:C21"/>
  <sheetViews>
    <sheetView workbookViewId="0">
      <selection activeCell="E17" sqref="E17"/>
    </sheetView>
  </sheetViews>
  <sheetFormatPr baseColWidth="10" defaultRowHeight="15" x14ac:dyDescent="0.2"/>
  <sheetData>
    <row r="3" spans="2:3" x14ac:dyDescent="0.2">
      <c r="C3" s="1" t="s">
        <v>71</v>
      </c>
    </row>
    <row r="5" spans="2:3" x14ac:dyDescent="0.2">
      <c r="B5">
        <v>1</v>
      </c>
      <c r="C5" t="s">
        <v>66</v>
      </c>
    </row>
    <row r="6" spans="2:3" x14ac:dyDescent="0.2">
      <c r="B6">
        <v>2</v>
      </c>
      <c r="C6" t="s">
        <v>67</v>
      </c>
    </row>
    <row r="7" spans="2:3" x14ac:dyDescent="0.2">
      <c r="B7">
        <v>3</v>
      </c>
      <c r="C7" t="s">
        <v>68</v>
      </c>
    </row>
    <row r="8" spans="2:3" x14ac:dyDescent="0.2">
      <c r="B8">
        <v>4</v>
      </c>
      <c r="C8" t="s">
        <v>69</v>
      </c>
    </row>
    <row r="9" spans="2:3" x14ac:dyDescent="0.2">
      <c r="B9">
        <v>5</v>
      </c>
      <c r="C9" t="s">
        <v>70</v>
      </c>
    </row>
    <row r="11" spans="2:3" x14ac:dyDescent="0.2">
      <c r="C11" s="1" t="s">
        <v>78</v>
      </c>
    </row>
    <row r="12" spans="2:3" x14ac:dyDescent="0.2">
      <c r="B12">
        <v>1</v>
      </c>
      <c r="C12" t="s">
        <v>72</v>
      </c>
    </row>
    <row r="13" spans="2:3" x14ac:dyDescent="0.2">
      <c r="B13">
        <v>2</v>
      </c>
      <c r="C13" t="s">
        <v>4</v>
      </c>
    </row>
    <row r="14" spans="2:3" x14ac:dyDescent="0.2">
      <c r="B14">
        <v>3</v>
      </c>
      <c r="C14" t="s">
        <v>73</v>
      </c>
    </row>
    <row r="15" spans="2:3" x14ac:dyDescent="0.2">
      <c r="B15">
        <v>4</v>
      </c>
      <c r="C15" t="s">
        <v>0</v>
      </c>
    </row>
    <row r="16" spans="2:3" x14ac:dyDescent="0.2">
      <c r="B16">
        <v>5</v>
      </c>
      <c r="C16" t="s">
        <v>1</v>
      </c>
    </row>
    <row r="17" spans="2:3" x14ac:dyDescent="0.2">
      <c r="B17">
        <v>6</v>
      </c>
      <c r="C17" t="s">
        <v>74</v>
      </c>
    </row>
    <row r="18" spans="2:3" x14ac:dyDescent="0.2">
      <c r="B18">
        <v>7</v>
      </c>
      <c r="C18" t="s">
        <v>0</v>
      </c>
    </row>
    <row r="19" spans="2:3" x14ac:dyDescent="0.2">
      <c r="B19">
        <v>8</v>
      </c>
      <c r="C19" t="s">
        <v>75</v>
      </c>
    </row>
    <row r="20" spans="2:3" x14ac:dyDescent="0.2">
      <c r="B20">
        <v>9</v>
      </c>
      <c r="C20" t="s">
        <v>76</v>
      </c>
    </row>
    <row r="21" spans="2:3" x14ac:dyDescent="0.2">
      <c r="B21">
        <v>10</v>
      </c>
      <c r="C21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226EF16AD11E4BBAC796BC9FB75DAA" ma:contentTypeVersion="15" ma:contentTypeDescription="Crear nuevo documento." ma:contentTypeScope="" ma:versionID="f6428058b9affbc341743ee8710d98b4">
  <xsd:schema xmlns:xsd="http://www.w3.org/2001/XMLSchema" xmlns:xs="http://www.w3.org/2001/XMLSchema" xmlns:p="http://schemas.microsoft.com/office/2006/metadata/properties" xmlns:ns2="d79aef3c-c771-4f08-8605-bf759c814d00" xmlns:ns3="25e3545c-095b-42d8-8174-a31685ccbf7c" targetNamespace="http://schemas.microsoft.com/office/2006/metadata/properties" ma:root="true" ma:fieldsID="94c312296c4e2e24e41fd2eb2c78c6c6" ns2:_="" ns3:_="">
    <xsd:import namespace="d79aef3c-c771-4f08-8605-bf759c814d00"/>
    <xsd:import namespace="25e3545c-095b-42d8-8174-a31685ccbf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aef3c-c771-4f08-8605-bf759c814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5698878-b331-436b-83d6-e56cb5996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545c-095b-42d8-8174-a31685ccbf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c7dc51-5688-4b45-9190-e1db8dc79966}" ma:internalName="TaxCatchAll" ma:showField="CatchAllData" ma:web="25e3545c-095b-42d8-8174-a31685ccbf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e3545c-095b-42d8-8174-a31685ccbf7c" xsi:nil="true"/>
    <lcf76f155ced4ddcb4097134ff3c332f xmlns="d79aef3c-c771-4f08-8605-bf759c814d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13049-342D-4F31-9BF8-6275EF328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aef3c-c771-4f08-8605-bf759c814d00"/>
    <ds:schemaRef ds:uri="25e3545c-095b-42d8-8174-a31685ccb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7CD37-EA9F-4348-A2D8-5B1B71B72464}">
  <ds:schemaRefs>
    <ds:schemaRef ds:uri="http://schemas.microsoft.com/office/2006/metadata/properties"/>
    <ds:schemaRef ds:uri="http://schemas.microsoft.com/office/infopath/2007/PartnerControls"/>
    <ds:schemaRef ds:uri="25e3545c-095b-42d8-8174-a31685ccbf7c"/>
    <ds:schemaRef ds:uri="d79aef3c-c771-4f08-8605-bf759c814d00"/>
  </ds:schemaRefs>
</ds:datastoreItem>
</file>

<file path=customXml/itemProps3.xml><?xml version="1.0" encoding="utf-8"?>
<ds:datastoreItem xmlns:ds="http://schemas.openxmlformats.org/officeDocument/2006/customXml" ds:itemID="{DBACFDCC-5F15-4D39-ADC8-850956C1EA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Considerations</vt:lpstr>
      <vt:lpstr>Analysis</vt:lpstr>
      <vt:lpstr>Auxiliar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Yusara Paz Yañez</dc:creator>
  <cp:lastModifiedBy>Blanca Rengifo</cp:lastModifiedBy>
  <dcterms:created xsi:type="dcterms:W3CDTF">2024-02-10T22:35:59Z</dcterms:created>
  <dcterms:modified xsi:type="dcterms:W3CDTF">2025-03-11T20:18:43Z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0x010100A1226EF16AD11E4BBAC796BC9FB75DAA</vt:lpwstr>
  </property>
</Properties>
</file>