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anthony/Downloads/"/>
    </mc:Choice>
  </mc:AlternateContent>
  <xr:revisionPtr revIDLastSave="0" documentId="13_ncr:1_{7ED7CBFB-6CD4-F94C-90F7-83A89A1EFB31}" xr6:coauthVersionLast="47" xr6:coauthVersionMax="47" xr10:uidLastSave="{00000000-0000-0000-0000-000000000000}"/>
  <bookViews>
    <workbookView xWindow="15200" yWindow="6540" windowWidth="25500" windowHeight="17080" tabRatio="872" activeTab="8" xr2:uid="{27175B66-A000-4F4B-A1F3-976A4C6CCBC2}"/>
  </bookViews>
  <sheets>
    <sheet name="READ ME" sheetId="18" r:id="rId1"/>
    <sheet name="Entry Data" sheetId="22" r:id="rId2"/>
    <sheet name="SDG Analysis" sheetId="23" r:id="rId3"/>
    <sheet name="Investment Criteria" sheetId="2" r:id="rId4"/>
    <sheet name="ODS" sheetId="1" state="hidden" r:id="rId5"/>
    <sheet name="Financial Policy" sheetId="3" r:id="rId6"/>
    <sheet name="Risk level" sheetId="14" r:id="rId7"/>
    <sheet name="Preliminary evaluation" sheetId="26" r:id="rId8"/>
    <sheet name="Support" sheetId="20" r:id="rId9"/>
    <sheet name="Support 2" sheetId="27" r:id="rId10"/>
    <sheet name="Sus Dev Goals" sheetId="21" r:id="rId11"/>
  </sheets>
  <externalReferences>
    <externalReference r:id="rId12"/>
  </externalReferences>
  <definedNames>
    <definedName name="_xlnm._FilterDatabase" localSheetId="3" hidden="1">'Investment Criteria'!$C$2:$G$37</definedName>
    <definedName name="_xlnm._FilterDatabase" localSheetId="8" hidden="1">Support!$C$2:$F$37</definedName>
    <definedName name="Elevation">[1]Hoja5!$D$51</definedName>
    <definedName name="Latitude">[1]Hoja5!$D$49</definedName>
    <definedName name="Longitude">[1]Hoja5!$D$50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2" l="1"/>
  <c r="M27" i="18"/>
  <c r="C22" i="3"/>
  <c r="D13" i="3"/>
  <c r="C21" i="3"/>
  <c r="C19" i="3"/>
  <c r="C18" i="3"/>
  <c r="C17" i="3"/>
  <c r="C16" i="3"/>
  <c r="H37" i="27"/>
  <c r="I37" i="27"/>
  <c r="H38" i="27"/>
  <c r="I38" i="27"/>
  <c r="H39" i="27"/>
  <c r="I39" i="27"/>
  <c r="C20" i="3"/>
  <c r="I40" i="27"/>
  <c r="H41" i="27"/>
  <c r="I41" i="27"/>
  <c r="G39" i="27"/>
  <c r="G40" i="27"/>
  <c r="G41" i="27"/>
  <c r="C35" i="27"/>
  <c r="D22" i="3" l="1"/>
  <c r="D23" i="3" s="1"/>
  <c r="M47" i="18"/>
  <c r="M49" i="18" s="1"/>
  <c r="M48" i="18"/>
  <c r="M46" i="18"/>
  <c r="M45" i="18"/>
  <c r="C10" i="26"/>
  <c r="L32" i="18" s="1"/>
  <c r="B10" i="26"/>
  <c r="M32" i="18" s="1"/>
  <c r="L27" i="18"/>
  <c r="E39" i="18"/>
  <c r="C11" i="26" s="1"/>
  <c r="L33" i="18" s="1"/>
  <c r="D39" i="18"/>
  <c r="B11" i="26" s="1"/>
  <c r="M33" i="18" s="1"/>
  <c r="C13" i="26"/>
  <c r="L35" i="18" s="1"/>
  <c r="C14" i="26"/>
  <c r="L36" i="18" s="1"/>
  <c r="B14" i="26"/>
  <c r="M36" i="18" s="1"/>
  <c r="B13" i="26"/>
  <c r="M35" i="18" s="1"/>
  <c r="L30" i="18"/>
  <c r="L29" i="18"/>
  <c r="E22" i="1"/>
  <c r="E21" i="1"/>
  <c r="E20" i="1"/>
  <c r="E19" i="1"/>
  <c r="E18" i="1"/>
  <c r="E17" i="1"/>
  <c r="E16" i="1"/>
  <c r="E15" i="1"/>
  <c r="E14" i="1"/>
  <c r="E13" i="1"/>
  <c r="E12" i="1"/>
  <c r="E11" i="1"/>
  <c r="E10" i="1"/>
  <c r="E9" i="1"/>
  <c r="E8" i="1"/>
  <c r="E7" i="1"/>
  <c r="E6" i="1"/>
  <c r="L23" i="18"/>
  <c r="G35" i="2"/>
  <c r="G36" i="2"/>
  <c r="G37" i="2"/>
  <c r="G34" i="2"/>
  <c r="G29" i="2"/>
  <c r="G30" i="2"/>
  <c r="G28" i="2"/>
  <c r="G24" i="2"/>
  <c r="G23" i="2"/>
  <c r="G16" i="2"/>
  <c r="G17" i="2"/>
  <c r="G18" i="2"/>
  <c r="G19" i="2"/>
  <c r="G15" i="2"/>
  <c r="G10" i="2"/>
  <c r="G11" i="2"/>
  <c r="G9" i="2"/>
  <c r="G5" i="2"/>
  <c r="G4" i="2"/>
  <c r="G3" i="23"/>
  <c r="A7" i="23"/>
  <c r="A8" i="23" s="1"/>
  <c r="A9" i="23" s="1"/>
  <c r="A10" i="23" s="1"/>
  <c r="A11" i="23" s="1"/>
  <c r="A12" i="23" s="1"/>
  <c r="A13" i="23" s="1"/>
  <c r="A14" i="23" s="1"/>
  <c r="A15" i="23" s="1"/>
  <c r="A16" i="23" s="1"/>
  <c r="A17" i="23" s="1"/>
  <c r="A18" i="23" s="1"/>
  <c r="A19" i="23" s="1"/>
  <c r="A20" i="23" s="1"/>
  <c r="A21" i="23" s="1"/>
  <c r="A22" i="23" s="1"/>
  <c r="E4" i="1"/>
  <c r="H25" i="22"/>
  <c r="I25" i="22"/>
  <c r="J25" i="22"/>
  <c r="K25" i="22"/>
  <c r="L25" i="22"/>
  <c r="M25" i="22"/>
  <c r="H26" i="22"/>
  <c r="I26" i="22"/>
  <c r="J26" i="22"/>
  <c r="K26" i="22"/>
  <c r="L26" i="22"/>
  <c r="M26" i="22"/>
  <c r="H24" i="22"/>
  <c r="I24" i="22"/>
  <c r="J24" i="22"/>
  <c r="K24" i="22"/>
  <c r="L24" i="22"/>
  <c r="M24" i="22"/>
  <c r="H21" i="22"/>
  <c r="I21" i="22"/>
  <c r="J21" i="22"/>
  <c r="K21" i="22"/>
  <c r="L21" i="22"/>
  <c r="M21" i="22"/>
  <c r="I22" i="22"/>
  <c r="J22" i="22"/>
  <c r="K22" i="22"/>
  <c r="L22" i="22"/>
  <c r="M22" i="22"/>
  <c r="H20" i="22"/>
  <c r="M20" i="22"/>
  <c r="L20" i="22"/>
  <c r="K20" i="22"/>
  <c r="J20" i="22"/>
  <c r="I20" i="22"/>
  <c r="H18" i="22"/>
  <c r="H17" i="22"/>
  <c r="G42" i="20"/>
  <c r="H42" i="20"/>
  <c r="F42" i="20"/>
  <c r="F27" i="22"/>
  <c r="F26" i="22"/>
  <c r="F25" i="22"/>
  <c r="F24" i="22"/>
  <c r="F22" i="22"/>
  <c r="F21" i="22"/>
  <c r="F20" i="22"/>
  <c r="F18" i="22"/>
  <c r="F17" i="22"/>
  <c r="F15" i="22"/>
  <c r="F14" i="22"/>
  <c r="F13" i="22"/>
  <c r="F12" i="22"/>
  <c r="F11" i="22"/>
  <c r="F9" i="22"/>
  <c r="F8" i="22"/>
  <c r="F7" i="22"/>
  <c r="F5" i="22"/>
  <c r="F4" i="22"/>
  <c r="M18" i="22"/>
  <c r="L18" i="22"/>
  <c r="K18" i="22"/>
  <c r="J18" i="22"/>
  <c r="I18" i="22"/>
  <c r="M17" i="22"/>
  <c r="L17" i="22"/>
  <c r="K17" i="22"/>
  <c r="J17" i="22"/>
  <c r="I17" i="22"/>
  <c r="I2" i="22"/>
  <c r="J2" i="22" s="1"/>
  <c r="K2" i="22" s="1"/>
  <c r="L2" i="22" s="1"/>
  <c r="M2" i="22" s="1"/>
  <c r="A7" i="1"/>
  <c r="A8" i="1" s="1"/>
  <c r="A9" i="1" s="1"/>
  <c r="A10" i="1" s="1"/>
  <c r="A11" i="1" s="1"/>
  <c r="A12" i="1" s="1"/>
  <c r="A13" i="1" s="1"/>
  <c r="A14" i="1" s="1"/>
  <c r="A15" i="1" s="1"/>
  <c r="A16" i="1" s="1"/>
  <c r="A17" i="1" s="1"/>
  <c r="A18" i="1" s="1"/>
  <c r="A19" i="1" s="1"/>
  <c r="A20" i="1" s="1"/>
  <c r="A21" i="1" s="1"/>
  <c r="A22" i="1" s="1"/>
  <c r="F37" i="2"/>
  <c r="F36" i="2"/>
  <c r="F35" i="2"/>
  <c r="F34" i="2"/>
  <c r="F32" i="2"/>
  <c r="F30" i="2"/>
  <c r="F29" i="2"/>
  <c r="F28" i="2"/>
  <c r="F26" i="2"/>
  <c r="F24" i="2"/>
  <c r="F23" i="2"/>
  <c r="F21" i="2"/>
  <c r="F19" i="2"/>
  <c r="F18" i="2"/>
  <c r="F17" i="2"/>
  <c r="F16" i="2"/>
  <c r="F15" i="2"/>
  <c r="F13" i="2"/>
  <c r="F11" i="2"/>
  <c r="F10" i="2"/>
  <c r="F9" i="2"/>
  <c r="F7" i="2"/>
  <c r="F5" i="2"/>
  <c r="F4" i="2"/>
  <c r="H39" i="20"/>
  <c r="G39" i="20"/>
  <c r="F39" i="20"/>
  <c r="E23" i="1" l="1"/>
  <c r="E24" i="1" s="1"/>
  <c r="L22" i="18" s="1"/>
  <c r="G12" i="2"/>
  <c r="H20" i="27" s="1"/>
  <c r="I20" i="27" s="1"/>
  <c r="L39" i="18" s="1"/>
  <c r="F39" i="2"/>
  <c r="G6" i="2"/>
  <c r="G8" i="2" l="1"/>
  <c r="H19" i="27"/>
  <c r="I19" i="27" s="1"/>
  <c r="L38" i="18" s="1"/>
  <c r="L21" i="18"/>
  <c r="D24" i="14"/>
  <c r="D23" i="14"/>
  <c r="G38" i="2"/>
  <c r="H24" i="27" s="1"/>
  <c r="I24" i="27" s="1"/>
  <c r="L43" i="18" s="1"/>
  <c r="G31" i="2"/>
  <c r="G25" i="2"/>
  <c r="G20" i="2"/>
  <c r="G14" i="2"/>
  <c r="G33" i="2" l="1"/>
  <c r="H23" i="27"/>
  <c r="I23" i="27" s="1"/>
  <c r="L42" i="18" s="1"/>
  <c r="G27" i="2"/>
  <c r="H22" i="27"/>
  <c r="I22" i="27" s="1"/>
  <c r="L41" i="18" s="1"/>
  <c r="G22" i="2"/>
  <c r="H21" i="27"/>
  <c r="I21" i="27" s="1"/>
  <c r="L40" i="18" s="1"/>
  <c r="G40" i="2"/>
  <c r="G41" i="2" l="1"/>
  <c r="L20" i="18" s="1"/>
  <c r="L24" i="18" s="1"/>
</calcChain>
</file>

<file path=xl/sharedStrings.xml><?xml version="1.0" encoding="utf-8"?>
<sst xmlns="http://schemas.openxmlformats.org/spreadsheetml/2006/main" count="645" uniqueCount="383">
  <si>
    <t>Prioridades de Desarrollo sostenible</t>
  </si>
  <si>
    <t>Proyecto 1</t>
  </si>
  <si>
    <t>TOTAL</t>
  </si>
  <si>
    <t>Mitigacion</t>
  </si>
  <si>
    <t>Calificaciones Cumplimientos</t>
  </si>
  <si>
    <t>Sin Vinculacion</t>
  </si>
  <si>
    <t>Bienestar para todos</t>
  </si>
  <si>
    <t>Lucha contra la pobreza</t>
  </si>
  <si>
    <t>Lucha contra el hambre</t>
  </si>
  <si>
    <t>Acceso al agua</t>
  </si>
  <si>
    <t>Acceso a la energia</t>
  </si>
  <si>
    <t>Reducir la desigualdad en y entre los países.</t>
  </si>
  <si>
    <t>Garantizar modalidades de consumo y producción sostenibles.</t>
  </si>
  <si>
    <t>Crecimiento económico sostenido, inclusivo y sostenible</t>
  </si>
  <si>
    <t>Construir infraestructura resiliente/sostenible/innovadora</t>
  </si>
  <si>
    <t>Asentamientos humanos inclusivos, seguros, resilientes y sostenibles (migracion)</t>
  </si>
  <si>
    <t>Reduccion de emisiones de GEI</t>
  </si>
  <si>
    <t>Recursos marinos</t>
  </si>
  <si>
    <t>Proteger, restablecer y promover el uso sostenible de los ecosistemas terrestres</t>
  </si>
  <si>
    <t>Promover sociedades pacíficas e inclusivas/sostenible, acceso a la justicia para todos</t>
  </si>
  <si>
    <t>Fortalecer  la alianza mundial para el desarrollo sostenible</t>
  </si>
  <si>
    <t>Adaptacion</t>
  </si>
  <si>
    <t>X</t>
  </si>
  <si>
    <t>Vinculacion media (de seis a ocho tematicas)</t>
  </si>
  <si>
    <t>Vinculacion baja (menos de tres tematicas,)</t>
  </si>
  <si>
    <t>Vinculacion minima (de tres a cinco tematicas)</t>
  </si>
  <si>
    <t>Vincculacion alta (de nueve a 11 tematicas)</t>
  </si>
  <si>
    <t>Vinculacion muy alta ( mas de 11 tematicas)</t>
  </si>
  <si>
    <t>SELECCIONE EL SECTOR</t>
  </si>
  <si>
    <t>objetivos de desarrollo sostenible</t>
  </si>
  <si>
    <t>Cumplimiento</t>
  </si>
  <si>
    <t>Igualdad de genero y oportunidades</t>
  </si>
  <si>
    <t>Educacion de Calidad</t>
  </si>
  <si>
    <t>1,2, 7, 8 y 9</t>
  </si>
  <si>
    <t>11, 12, 13, 14, 15,</t>
  </si>
  <si>
    <t>Grado de Vinculacion</t>
  </si>
  <si>
    <t>Vinculacion</t>
  </si>
  <si>
    <t>Programa Marco estratégico para elaborar uma agenda regional de proteção  dos  povos indígenas em isolamento voluntário e contato inicial (1ra fase BID).</t>
  </si>
  <si>
    <t xml:space="preserve">Contribuir para a Agenda Regional para a Proteção dos Povos Indígenas em Isolamento e Contato Inicial (PIACI), através da definição de políticas e ações efetivas acordadas entre governos, povos, organizações indígenas e organizações não governamentais (ONG) com experiência no assunto. </t>
  </si>
  <si>
    <t>Euros</t>
  </si>
  <si>
    <t>Reales</t>
  </si>
  <si>
    <t>3, 4, 6, 10, 16 y 17</t>
  </si>
  <si>
    <t>PROJECT BENEFICIARIES</t>
  </si>
  <si>
    <t>OBJECT OF THE PROJECT</t>
  </si>
  <si>
    <t>NAME OF THE PROJECT</t>
  </si>
  <si>
    <t>Direct Beneficiaries</t>
  </si>
  <si>
    <t>Indirect Beneficiaries</t>
  </si>
  <si>
    <t>Project Location</t>
  </si>
  <si>
    <t>Municipality of San Matias/Bolivia</t>
  </si>
  <si>
    <t>0 to 100 families</t>
  </si>
  <si>
    <t>ESTIMATED INVESTMENT AND MITIGATION</t>
  </si>
  <si>
    <t>Estimated investment</t>
  </si>
  <si>
    <t>GHG emissions avoided</t>
  </si>
  <si>
    <t>Cost per tCO2 reduced</t>
  </si>
  <si>
    <t xml:space="preserve">Implementation </t>
  </si>
  <si>
    <t>Lifetime</t>
  </si>
  <si>
    <t>IMPLEMENTATION AND SERVICE LIFE</t>
  </si>
  <si>
    <t>years</t>
  </si>
  <si>
    <r>
      <t>tCO</t>
    </r>
    <r>
      <rPr>
        <vertAlign val="subscript"/>
        <sz val="11"/>
        <color theme="1"/>
        <rFont val="Calibri"/>
        <family val="2"/>
        <scheme val="minor"/>
      </rPr>
      <t>2</t>
    </r>
    <r>
      <rPr>
        <sz val="11"/>
        <color theme="1"/>
        <rFont val="Calibri"/>
        <family val="2"/>
        <scheme val="minor"/>
      </rPr>
      <t>/year</t>
    </r>
  </si>
  <si>
    <t>PROJECT EVALUATION</t>
  </si>
  <si>
    <t>Coincidence with investment criteria</t>
  </si>
  <si>
    <t>Match with financial policy</t>
  </si>
  <si>
    <t>Linkage to SDGs</t>
  </si>
  <si>
    <t>Risk level for GCF</t>
  </si>
  <si>
    <t>Evaluation out of five (5) points</t>
  </si>
  <si>
    <t>% Importance</t>
  </si>
  <si>
    <t>PROJECT SUMMARY</t>
  </si>
  <si>
    <t>Results Area</t>
  </si>
  <si>
    <t>Project Impacts</t>
  </si>
  <si>
    <t>Financial Aspects</t>
  </si>
  <si>
    <t>Investment required</t>
  </si>
  <si>
    <t>Estimated project timeline</t>
  </si>
  <si>
    <t>Implementation</t>
  </si>
  <si>
    <t>Project lifetime</t>
  </si>
  <si>
    <t>Matching with Climate Investment Criteria and Subcriteria</t>
  </si>
  <si>
    <t>Potential Mitigation and Adaptation Impact</t>
  </si>
  <si>
    <t>Paradigm Shift Potential</t>
  </si>
  <si>
    <t>Sustainable Development Potential Exit Strategy</t>
  </si>
  <si>
    <t>Beneficiary Needs</t>
  </si>
  <si>
    <t>National Involvement</t>
  </si>
  <si>
    <t>Financial Efficiency and Effectiveness</t>
  </si>
  <si>
    <t>Linkage to Sustainable Development Goals (SDGs)</t>
  </si>
  <si>
    <t>Economic Goals SDGs = five</t>
  </si>
  <si>
    <t>Environmental Goals SDGs = five</t>
  </si>
  <si>
    <t>Social Goals SDGs = six</t>
  </si>
  <si>
    <t>Gender Goals SDG = one</t>
  </si>
  <si>
    <t>Mitigation/Adaptation</t>
  </si>
  <si>
    <t>PRELIMINARY EVALUATION</t>
  </si>
  <si>
    <t>Does the project idea meet the Investment criteria and the SDGs?</t>
  </si>
  <si>
    <t>Criteria</t>
  </si>
  <si>
    <t>Project results area</t>
  </si>
  <si>
    <t xml:space="preserve">Result areas for the project/program. </t>
  </si>
  <si>
    <t>Forestry &amp; Land Use, Ecosystems &amp; Ecosystem Services</t>
  </si>
  <si>
    <t>Reply</t>
  </si>
  <si>
    <t>Impact on adaptation</t>
  </si>
  <si>
    <t>Project has impact on mitigation, adaptation or both</t>
  </si>
  <si>
    <t>The project has the potential to change paradigms</t>
  </si>
  <si>
    <t>The project has the potential to support sustainable development and generates the following benefits</t>
  </si>
  <si>
    <t>Project impact and results are maintained in the long term.</t>
  </si>
  <si>
    <t>Beneficiary needs</t>
  </si>
  <si>
    <t>Efficiency and Effectiveness</t>
  </si>
  <si>
    <t>Coincidence with Sustainable Development Goals (SDGs)</t>
  </si>
  <si>
    <t>The project is linked to or supports the achievement of the Sustainable Development Goals established by the United Nations.</t>
  </si>
  <si>
    <t>Fight against poverty</t>
  </si>
  <si>
    <t>Fight against hunger</t>
  </si>
  <si>
    <t>Well-being for all</t>
  </si>
  <si>
    <t>Quality education</t>
  </si>
  <si>
    <t>Gender equality and opportunities</t>
  </si>
  <si>
    <t>Access to clean water and sanitation</t>
  </si>
  <si>
    <t>Affordable and clean energy</t>
  </si>
  <si>
    <t>Decent work and economic growth</t>
  </si>
  <si>
    <t xml:space="preserve">Industry, Innovation and Infrastructure </t>
  </si>
  <si>
    <t>Reducing inequality within and between countries.</t>
  </si>
  <si>
    <t>Sustainable cities and communities</t>
  </si>
  <si>
    <t>Responsible production and consumption</t>
  </si>
  <si>
    <t>Climate action</t>
  </si>
  <si>
    <t>Marine resources</t>
  </si>
  <si>
    <t>Life of terrestrial ecosystems</t>
  </si>
  <si>
    <t>Peace, justice and strong institutions</t>
  </si>
  <si>
    <t>Partnership to achieve the goals</t>
  </si>
  <si>
    <t>Linked</t>
  </si>
  <si>
    <t>NOT linked</t>
  </si>
  <si>
    <t>Development support to respond to climate impacts and risks</t>
  </si>
  <si>
    <t>There is interest from alternative sources of financing</t>
  </si>
  <si>
    <t>Implementation capacity exists</t>
  </si>
  <si>
    <t>They are aligned with the NDCs</t>
  </si>
  <si>
    <t>There is agreement or commitment from government, civil society and vulnerable groups.</t>
  </si>
  <si>
    <t>Financial leverage</t>
  </si>
  <si>
    <t>Co-financing capacity</t>
  </si>
  <si>
    <t>Synergies between sectors</t>
  </si>
  <si>
    <t>Cost per ton of CO2</t>
  </si>
  <si>
    <t>Very high or Very high</t>
  </si>
  <si>
    <t>Medium or Partially</t>
  </si>
  <si>
    <t>Very High or Very High</t>
  </si>
  <si>
    <t>High or Relevant</t>
  </si>
  <si>
    <t>Does not have</t>
  </si>
  <si>
    <t>Low or Low</t>
  </si>
  <si>
    <t>It is intended to support adaptation to climate change in the population, particularly vulnerable groups.</t>
  </si>
  <si>
    <t>Adaptation</t>
  </si>
  <si>
    <t>Public Policy Advocacy</t>
  </si>
  <si>
    <t>Interest of private investors</t>
  </si>
  <si>
    <t>Innovation/New Practices</t>
  </si>
  <si>
    <t>Gender Benefits</t>
  </si>
  <si>
    <t>Social Benefits</t>
  </si>
  <si>
    <t>Environmental Benefits</t>
  </si>
  <si>
    <t>Economic Benefits</t>
  </si>
  <si>
    <r>
      <t>tCO</t>
    </r>
    <r>
      <rPr>
        <vertAlign val="subscript"/>
        <sz val="11"/>
        <color rgb="FF000000"/>
        <rFont val="Calibri"/>
        <family val="2"/>
        <scheme val="minor"/>
      </rPr>
      <t>2</t>
    </r>
    <r>
      <rPr>
        <sz val="11"/>
        <color rgb="FF000000"/>
        <rFont val="Calibri"/>
        <family val="2"/>
        <scheme val="minor"/>
      </rPr>
      <t>/year</t>
    </r>
  </si>
  <si>
    <t>&gt; 50.1% of the municipality's population</t>
  </si>
  <si>
    <t>Mitigation: Reduction of emissions from:</t>
  </si>
  <si>
    <t>Mitigation</t>
  </si>
  <si>
    <t>101 to 500 families</t>
  </si>
  <si>
    <t>501 to 1,000 families</t>
  </si>
  <si>
    <t>&gt; to 1,000 families</t>
  </si>
  <si>
    <t>0 to 25% of the population of the Municipality</t>
  </si>
  <si>
    <t>25.1 to 50% of the population of the Municipality</t>
  </si>
  <si>
    <t>&gt; to 50.1% of the population of the Municipality</t>
  </si>
  <si>
    <t>All the population of the Amazon</t>
  </si>
  <si>
    <t>Very low or minimal</t>
  </si>
  <si>
    <t>Micro Scale &lt; = 20 ktCO2/year</t>
  </si>
  <si>
    <t>Small Scale 20 to 60 ktCO2/year</t>
  </si>
  <si>
    <t>Large Scale &gt; to 60 ktCO2/year</t>
  </si>
  <si>
    <t>COMPLIANCE WITH FINANCIAL POLICY</t>
  </si>
  <si>
    <t>Weight Criterion</t>
  </si>
  <si>
    <t>Selected sector</t>
  </si>
  <si>
    <t xml:space="preserve">Energy </t>
  </si>
  <si>
    <t>Land use</t>
  </si>
  <si>
    <t xml:space="preserve">Agriculture </t>
  </si>
  <si>
    <t>Not applicable</t>
  </si>
  <si>
    <t>The project optimizes/minimizes the amount of occupied land.</t>
  </si>
  <si>
    <t>Materials used in the project are recyclable and provide for optimal waste management.</t>
  </si>
  <si>
    <t>The project developers maximize the use of renewable resources.</t>
  </si>
  <si>
    <t>Project optimizes/minimizes water use</t>
  </si>
  <si>
    <t>The project optimizes/minimizes the use of energy.</t>
  </si>
  <si>
    <t>The project makes optimal use of land and land use.</t>
  </si>
  <si>
    <t>Project developers maximize use of renewable resources</t>
  </si>
  <si>
    <t>The project makes optimal use of land and its occupation.</t>
  </si>
  <si>
    <t xml:space="preserve">Energy access and power generation. </t>
  </si>
  <si>
    <t>Forestry and land use, Ecosystems and ecosystem services.</t>
  </si>
  <si>
    <t>Most vulnerable people and communities, water and food security.</t>
  </si>
  <si>
    <t>Coins</t>
  </si>
  <si>
    <t>Dollars</t>
  </si>
  <si>
    <t>Mitigation and Adaptation Impact Potential</t>
  </si>
  <si>
    <t>Optimizes raw material consumption</t>
  </si>
  <si>
    <t>Optimizes water consumption</t>
  </si>
  <si>
    <t>Optimizes energy consumption</t>
  </si>
  <si>
    <t>Optimization of the space used by the project (soil).</t>
  </si>
  <si>
    <t>Recycling and waste management possibilities.</t>
  </si>
  <si>
    <t>Maximizes the use of renewable vs. non-renewable resources.</t>
  </si>
  <si>
    <t>ENERGY</t>
  </si>
  <si>
    <t xml:space="preserve">FORESTRY AND LAND USE </t>
  </si>
  <si>
    <t>AGRICULTURE</t>
  </si>
  <si>
    <t>Evaluation</t>
  </si>
  <si>
    <t>Evaluation Criterion</t>
  </si>
  <si>
    <t>Outcome Criterion</t>
  </si>
  <si>
    <t>Project 1 to Evaluate</t>
  </si>
  <si>
    <t>Project 2 to Evaluate</t>
  </si>
  <si>
    <t>Project 3 to Evaluate</t>
  </si>
  <si>
    <t>Project 4 to Evaluate</t>
  </si>
  <si>
    <t>Project 5 to Evaluate</t>
  </si>
  <si>
    <t>Project 6 to Evaluate</t>
  </si>
  <si>
    <t>Project 7 to Evaluate</t>
  </si>
  <si>
    <t>Project 8 to Evaluate</t>
  </si>
  <si>
    <t>Criterion Number</t>
  </si>
  <si>
    <t>Green Climate Fund Criteria</t>
  </si>
  <si>
    <t>Potential Impact</t>
  </si>
  <si>
    <t>Sustainable development potential</t>
  </si>
  <si>
    <t>Exit Strategy</t>
  </si>
  <si>
    <t>FINAL EVALUATION INVESTMENT CRITERIA</t>
  </si>
  <si>
    <t>Country Ownership</t>
  </si>
  <si>
    <t>Sub-Criteria (for evaluation see explanation of criteria and indicators in this guide)</t>
  </si>
  <si>
    <t>Mitigation Impact</t>
  </si>
  <si>
    <t xml:space="preserve">Adaptation Criteria </t>
  </si>
  <si>
    <t>Impact on public policy instruments/Planning/Education</t>
  </si>
  <si>
    <t>Attraction of private investment/New Markets/New Financial Products</t>
  </si>
  <si>
    <t>Ongoing activities, impact and results of the project are maintained in the long term.</t>
  </si>
  <si>
    <t>Generation of opportunities for communities and vulnerable groups</t>
  </si>
  <si>
    <t>Willingness to finance from alternative sources (Banks/Private Sector)</t>
  </si>
  <si>
    <t>Involvement of relevant stakeholders (implementation capacity)</t>
  </si>
  <si>
    <t>Alignment with NDCs</t>
  </si>
  <si>
    <t>Agreement/commitment from government, civil society, stakeholders and vulnerable groups</t>
  </si>
  <si>
    <t>Financial leverage potential</t>
  </si>
  <si>
    <t>Project financial strategy (Cofinancing Capacity)</t>
  </si>
  <si>
    <t>Cross-cutting measures favoring synergies between sectors</t>
  </si>
  <si>
    <t>Cost per ton of CO2 reduced</t>
  </si>
  <si>
    <t>Stakeholder participation (implementation capacity)</t>
  </si>
  <si>
    <t>Agreement/engagement of government, civil society, stakeholders and vulnerable groups</t>
  </si>
  <si>
    <t>Generation of opportunities for vulnerable communities and groups</t>
  </si>
  <si>
    <t>Willingness to finance from alternative sources (banks/private sector).</t>
  </si>
  <si>
    <t>The project should generate opportunities for education, health, employment and economic resources to improve the quality of life of vulnerable groups or communities.</t>
  </si>
  <si>
    <t>The project should be able to attract other investors and generate interest in the financial market (banks).</t>
  </si>
  <si>
    <t>Relevant stakeholders, in particular sector authorities, should have approved and supported the project.</t>
  </si>
  <si>
    <t>The project should be considered and be a priority in the NDCs, Country Programs, National Adaptation Plans.</t>
  </si>
  <si>
    <t>Free, prior and informed consent is sought from indigenous peoples and communities likely to be affected by the project and mechanisms for ongoing stakeholder participation are included.</t>
  </si>
  <si>
    <t>The project should have the capacity for financial leverage.</t>
  </si>
  <si>
    <t>Other entities should be interested in financing or co-financing the project.</t>
  </si>
  <si>
    <t>The implementation of the project should support other sectors and generate economic growth in the intervention area.</t>
  </si>
  <si>
    <t>Alignment with national policies (especially NDCs, Country Programs, National Adaptation Plans, etc.).</t>
  </si>
  <si>
    <t>Supported by a variety of stakeholders</t>
  </si>
  <si>
    <t>The project is intended to support the greatest number of forest-dependent people and communities whose livelihoods disappear or suffer non-economic losses (cultural heritage, indigenous knowledge, social/cultural identity) as a result of deforestation or forest degradation due to climate change.</t>
  </si>
  <si>
    <t xml:space="preserve">Alternative sources of financing are sought to support the economic and social development of the country and the affected population. </t>
  </si>
  <si>
    <t>The implementation of new institutional, governance or coordination mechanisms needed to achieve the country's commitment is sought.</t>
  </si>
  <si>
    <t>It should be considered and be a priority in the NDCs, Country Programs, National Adaptation Plans.</t>
  </si>
  <si>
    <t>The promotion that the protection, restoration and sustainable management of forests generates demand. The activity has the potential to catalyze or leverage other investments (co-financing).</t>
  </si>
  <si>
    <t>The project/program should apply good industry practices and a degree of innovation, including those relevant to indigenous peoples and local communities, and best market technologies.</t>
  </si>
  <si>
    <t>Support development to respond to climate impacts and risks.</t>
  </si>
  <si>
    <t>There is interest in alternative sources of financing</t>
  </si>
  <si>
    <t>The need for enabling conditions or clear plans to create these conditions and remove obstacles is essential for multisectoral and intersectoral approaches to improve the agricultural sector and food security.</t>
  </si>
  <si>
    <t>Key stakeholders understand and are committed to reorienting how food is produced and consumed in the country. Existence of regulatory frameworks that support the project.</t>
  </si>
  <si>
    <t>Innovative financing mechanisms and cost-sharing options are sought, whether from local farmers or the private sector, or other international donors or investors.</t>
  </si>
  <si>
    <t>The economic analyses are sound and the financial rates of return with and without the project under different climate and risk scenarios favor all sectors.</t>
  </si>
  <si>
    <t>Rating out of 5</t>
  </si>
  <si>
    <t>Evaluation Sub criteria</t>
  </si>
  <si>
    <t>0=No impact, 1=Very low, 2=Low, 3=Medium, 4=High, 5=Very high</t>
  </si>
  <si>
    <t>Risk Matrix</t>
  </si>
  <si>
    <t>Probability of occurrence</t>
  </si>
  <si>
    <t>High</t>
  </si>
  <si>
    <t>Medium</t>
  </si>
  <si>
    <t>Low</t>
  </si>
  <si>
    <t>Medium = 3</t>
  </si>
  <si>
    <t>Low Medium = 4</t>
  </si>
  <si>
    <t>Low/None = 5</t>
  </si>
  <si>
    <t>Medium 3</t>
  </si>
  <si>
    <t>Low medium = 4</t>
  </si>
  <si>
    <t>High medium = 2</t>
  </si>
  <si>
    <t>High = 1</t>
  </si>
  <si>
    <t>Medium high = 2</t>
  </si>
  <si>
    <t>Impact on the project</t>
  </si>
  <si>
    <t>Risks</t>
  </si>
  <si>
    <t>Reputational:</t>
  </si>
  <si>
    <t>Sanctions:</t>
  </si>
  <si>
    <t>Technical and operational:</t>
  </si>
  <si>
    <t>Description</t>
  </si>
  <si>
    <t>Adverse perception of the project that jeopardizes the reputation of the GCF.</t>
  </si>
  <si>
    <t>Illegal actions linked to the project such as: sanctions, embargoes, money laundering, terrorist financing, etc.</t>
  </si>
  <si>
    <t>Failure and lack of measurement and monitoring of reduced emissions (ER).</t>
  </si>
  <si>
    <t>Lack of capacity to implement and operate the project.</t>
  </si>
  <si>
    <t>Risk factors and mitigation measures</t>
  </si>
  <si>
    <t>Reputational</t>
  </si>
  <si>
    <t>Sanctions</t>
  </si>
  <si>
    <t>Technical and operational</t>
  </si>
  <si>
    <t>Failures and lack of ER monitoring</t>
  </si>
  <si>
    <t>Lack of enforcement capacity</t>
  </si>
  <si>
    <t>FINAL EVALUATION RISK CRITERIA</t>
  </si>
  <si>
    <t>Project 1</t>
  </si>
  <si>
    <t>Paradigm shift</t>
  </si>
  <si>
    <t>Grant accounting</t>
  </si>
  <si>
    <t>Minimum concessional financing</t>
  </si>
  <si>
    <t>Combine financing instruments</t>
  </si>
  <si>
    <t>No displacement of other financing</t>
  </si>
  <si>
    <t>Cost-effectiveness</t>
  </si>
  <si>
    <t>Sub-criteria evaluation Paradigm Shift and Grant Accounting</t>
  </si>
  <si>
    <t>Eco-efficiency</t>
  </si>
  <si>
    <t>Reduction/optimization of Resource Use (Consumption) (*)</t>
  </si>
  <si>
    <t>Eco-efficiency sub-criterion evaluation</t>
  </si>
  <si>
    <t>FINAL EVALUATION FINANCIAL POLICY CRITERION</t>
  </si>
  <si>
    <t>(*) Weight of the criterion = 0%, means not applicable</t>
  </si>
  <si>
    <t>Qualifications Compliance</t>
  </si>
  <si>
    <t>Non-compliance</t>
  </si>
  <si>
    <t>Very low compliance</t>
  </si>
  <si>
    <t>Minimal compliance</t>
  </si>
  <si>
    <t>Medium compliance</t>
  </si>
  <si>
    <t>High compliance</t>
  </si>
  <si>
    <t>Total Compliance</t>
  </si>
  <si>
    <t>The project will achieve changes in the country's public policies, regulations or planning to maximize mitigation and adaptation.</t>
  </si>
  <si>
    <t>From a financial policy point of view, it is best if the project does not require concessional funds.</t>
  </si>
  <si>
    <t>The project is of interest to other financiers ?</t>
  </si>
  <si>
    <t>The project has other financing alternatives ?</t>
  </si>
  <si>
    <t>The project is profitable and has repayment capacity ?</t>
  </si>
  <si>
    <t>The project optimizes/minimizes water use</t>
  </si>
  <si>
    <t xml:space="preserve"> Investment Criteria </t>
  </si>
  <si>
    <t xml:space="preserve">Evaluation Sub-Criteria </t>
  </si>
  <si>
    <t>Program Sub-Criteria Strategic framework to develop a regional agenda for the protection of indigenous peoples in voluntary isolation and initial contact (1st phase IDB).</t>
  </si>
  <si>
    <t>Result Criterion</t>
  </si>
  <si>
    <t>Exit strategy</t>
  </si>
  <si>
    <t xml:space="preserve">
Efficiency and Effectiveness</t>
  </si>
  <si>
    <t xml:space="preserve">Adaptation criteria </t>
  </si>
  <si>
    <t>Attraction of Private Investment/New Markets/New Financial Products</t>
  </si>
  <si>
    <t>Ongoing activities, impact and project results are maintained in the long term.</t>
  </si>
  <si>
    <t>FINAL EVALUATION OF INVESTMENT CRITERIA</t>
  </si>
  <si>
    <t>Sustainable Development Goals</t>
  </si>
  <si>
    <t>Sustainable Development Priorities</t>
  </si>
  <si>
    <t xml:space="preserve">Adaptation </t>
  </si>
  <si>
    <t>Strategic framework program to develop a regional agenda for the protection of indigenous peoples in voluntary isolation and initial contact (1st phase IDB).</t>
  </si>
  <si>
    <t>Not linked</t>
  </si>
  <si>
    <t xml:space="preserve">Economic </t>
  </si>
  <si>
    <t xml:space="preserve">Environmental </t>
  </si>
  <si>
    <t>Gender</t>
  </si>
  <si>
    <t xml:space="preserve">Social </t>
  </si>
  <si>
    <t>Seeking to eradicate poverty in all its forms remains one of the major challenges facing humanity. This requires focusing on the most vulnerable, increasing access to basic resources and services, and supporting communities affected by conflict and climate-related disasters.</t>
  </si>
  <si>
    <t>Seeking to end all forms of hunger and malnutrition, ensuring that all people, especially children, have access to sufficient and nutritious food throughout the year. It involves promoting sustainable agricultural practices with smallholder farmers and equal access to land, technology and markets. It requires ensuring investment in the infrastructure and technology needed to improve agricultural productivity.</t>
  </si>
  <si>
    <t>Seeking universal health coverage. Takes into account widening economic and social inequalities, rapid urbanization, threats to the climate and environment, the continuing fight against HIV and other infectious diseases, and emerging health issues such as non-communicable diseases.</t>
  </si>
  <si>
    <t>Seeking to ensure that all girls and boys complete free primary and secondary education by 2030. It also aims to provide equal access to affordable technical training and eliminate gender and income disparities, as well as achieve universal access to quality higher education.</t>
  </si>
  <si>
    <t>Seeking to guarantee universal access to reproductive and sexual health and to grant women equal rights in access to economic resources, sources of labor, land and other property rights. Empowering women and girls has a multiplier effect and helps promote economic growth and development worldwide.</t>
  </si>
  <si>
    <t>Seeking to ensure safe and affordable drinking water. Thus, adequate investments in infrastructure, provision of sanitation facilities and promotion of hygienic practices, safely managed sanitation services (with properly disposed or treated excreta).</t>
  </si>
  <si>
    <t>Seeking to invest to expand infrastructure and improve technology for clean energy in all developing countries, a crucial objective that can both stimulate growth and help the environment, thereby reducing dependence on fossil fuels.</t>
  </si>
  <si>
    <t>Seeking to achieve full, inclusive, productive employment and decent work for all by promoting policies that stimulate entrepreneurship and job creation, as well as effective measures to eradicate forced labor, slavery and human trafficking.</t>
  </si>
  <si>
    <t xml:space="preserve">Seeking to reduce the digital divide to ensure equal access to information, knowledge, and promote innovation and entrepreneurship. Promotion of sustainable industries and investment in scientific research and innovation. </t>
  </si>
  <si>
    <t>Seeking to promote the economic inclusion of all, regardless of gender, race or ethnicity. These include improving regulation and oversight of markets and financial institutions, encouraging development assistance and foreign direct investment for regions that need it most. Another key factor in bridging this gap is facilitating migration and the safe mobility of people.</t>
  </si>
  <si>
    <t>Seeking to improve the safety and sustainability of cities, ensure access to safe and affordable housing and the upgrading of slums. It also includes making investments in public transportation, creating green public areas, and improving urban planning and management in a way that is participatory and inclusive.</t>
  </si>
  <si>
    <t>Seeking to reduce the ecological footprint by changing the methods of production and consumption of goods and resources. Efficient management of natural resources and the disposal of toxic and polluting waste. Incentivize industries, businesses and consumers to recycle and reduce waste.</t>
  </si>
  <si>
    <t>Seeking to reduce GHG emissions, support the regions most vulnerable to climate change and natural disasters. Support actions aimed at integrating disaster risk reduction measures into national policies and strategies.</t>
  </si>
  <si>
    <t>Seeking to generate a framework to sustainably manage and protect marine and coastal ecosystems from land-based pollution, as well as to address the impacts of ocean acidification. Improve the conservation and sustainable use of ocean resources through international law that will help mitigate some of the challenges facing the oceans.</t>
  </si>
  <si>
    <t>Seeking urgent action to reduce the loss of natural habitats and biodiversity (forests, wetlands, mangroves, etc.) that are part of our common heritage, support global food and water security, climate change mitigation and adaptation, and peace and security.</t>
  </si>
  <si>
    <t>Seeking to substantially reduce all forms of violence and work with governments and communities to find lasting solutions to conflict and insecurity. Strengthening the rule of law and promoting human rights is central to this process, reducing the flow of illicit arms, and engaging developing countries in the institutions of global governance.</t>
  </si>
  <si>
    <t>Seeking to promote international trade and help developing countries to increase their exports, as part of the challenge of achieving a fair, open and universal trading system based on rules that is fair, open and benefits all.</t>
  </si>
  <si>
    <t xml:space="preserve">Evaluation </t>
  </si>
  <si>
    <t>Investment Criteria</t>
  </si>
  <si>
    <t>Sub-Criteria (for the evaluation see the explanation of the criteria and indicators in this guide)</t>
  </si>
  <si>
    <t>Value between 0 and 5</t>
  </si>
  <si>
    <t xml:space="preserve">No impact, NO positive or negative impact </t>
  </si>
  <si>
    <t xml:space="preserve">Very low or minimal impact </t>
  </si>
  <si>
    <t>Low or minimal impact</t>
  </si>
  <si>
    <t xml:space="preserve">Medium or partial impact </t>
  </si>
  <si>
    <t xml:space="preserve">High or relevant impact </t>
  </si>
  <si>
    <t xml:space="preserve">Very high impact, </t>
  </si>
  <si>
    <t>It is intended that the mitigation or reduction of emissions is maximized.</t>
  </si>
  <si>
    <t>It is intended that the project has the capacity to generate changes in Public Policies, regulations or planning of the country to maximize mitigation and adaptation.</t>
  </si>
  <si>
    <t>It is intended that the project is capable of attracting other investors, generating interest in the financial market (banks).</t>
  </si>
  <si>
    <t>It is intended that the project supports the use of new technologies, modern ways of carrying out its activities, information and knowledge that support the country.</t>
  </si>
  <si>
    <t>It is intended to support SDGs 1, 2, 7, 8 and 9.</t>
  </si>
  <si>
    <t>It is intended to support SDGs 11, 12, 13, 14, and 15.</t>
  </si>
  <si>
    <t>It is intended to support SDGs 3, 4, 6, 7, 10, 12, 16 and 17.</t>
  </si>
  <si>
    <t>It is intended to support SDG 5</t>
  </si>
  <si>
    <t>It is intended that once the project is implemented, it is sustainable in the long term, replicable and preserves the knowledge of the participants.</t>
  </si>
  <si>
    <t>It is sought the lowest cost per tCO2 reduced.</t>
  </si>
  <si>
    <t>Linked to:</t>
  </si>
  <si>
    <t>Total (linked/related to) :</t>
  </si>
  <si>
    <t>of 5 SDGs</t>
  </si>
  <si>
    <t>of 6 SDGs</t>
  </si>
  <si>
    <t>of 1 SDG</t>
  </si>
  <si>
    <t>of 17 SDGs</t>
  </si>
  <si>
    <t>Micro Scale</t>
  </si>
  <si>
    <t xml:space="preserve">Criteria Number </t>
  </si>
  <si>
    <t>economic</t>
  </si>
  <si>
    <t>Environmental</t>
  </si>
  <si>
    <t>Social</t>
  </si>
  <si>
    <t>gender</t>
  </si>
  <si>
    <t xml:space="preserve">Seeking to reduce the vulnerability and challenges faced by farmers and food systems as a result of climate change. </t>
  </si>
  <si>
    <t>Seeking to involve users throughout the value chain in identifying necessary improvements in natural resource management, market, marketing and transport infrastructure. In addition to other sources of financing</t>
  </si>
  <si>
    <t>It is intended to be considered in climate risk adaptation and control or mitigation plans.</t>
  </si>
  <si>
    <t>Seeking to demonstrate that the activities can be profitable and viable, and that they are based on best practices.</t>
  </si>
  <si>
    <t>It is intended to support the implementation of new institutional, governance or coordination mechanisms needed to achieve country commitment; stakeholder participation, which involves demonstrating that the project/program has been developed in consultation with civil society organizations and other relevant stakeholders, with particular attention to gender equality.</t>
  </si>
  <si>
    <t>It is intended that there are other entities funding similar interventions in the same geographical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</si>
</sst>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b/>
      <sz val="10"/>
      <color theme="1"/>
      <name val="Calibri"/>
      <family val="2"/>
      <scheme val="minor"/>
    </font>
    <font>
      <sz val="8"/>
      <color rgb="FF000000"/>
      <name val="Segoe UI"/>
      <family val="2"/>
    </font>
    <font>
      <b/>
      <sz val="9"/>
      <color theme="1"/>
      <name val="Calibri"/>
      <family val="2"/>
      <scheme val="minor"/>
    </font>
    <font>
      <sz val="9"/>
      <color theme="1"/>
      <name val="Calibri"/>
      <family val="2"/>
      <scheme val="minor"/>
    </font>
    <font>
      <sz val="10"/>
      <color theme="1"/>
      <name val="Calibri"/>
      <family val="2"/>
      <scheme val="minor"/>
    </font>
    <font>
      <sz val="11"/>
      <color rgb="FFFF0000"/>
      <name val="Calibri"/>
      <family val="2"/>
      <scheme val="minor"/>
    </font>
    <font>
      <sz val="11"/>
      <color rgb="FF1F1F1F"/>
      <name val="Calibri"/>
      <family val="2"/>
      <scheme val="minor"/>
    </font>
    <font>
      <sz val="11"/>
      <color rgb="FF000000"/>
      <name val="Calibri"/>
      <family val="2"/>
      <scheme val="minor"/>
    </font>
    <font>
      <vertAlign val="subscript"/>
      <sz val="11"/>
      <color theme="1"/>
      <name val="Calibri"/>
      <family val="2"/>
      <scheme val="minor"/>
    </font>
    <font>
      <vertAlign val="subscript"/>
      <sz val="11"/>
      <color rgb="FF000000"/>
      <name val="Calibri"/>
      <family val="2"/>
      <scheme val="minor"/>
    </font>
    <font>
      <sz val="8"/>
      <color theme="1"/>
      <name val="Calibri"/>
      <family val="2"/>
      <scheme val="minor"/>
    </font>
    <font>
      <sz val="10"/>
      <color rgb="FF000000"/>
      <name val="Calibri"/>
      <family val="2"/>
      <scheme val="minor"/>
    </font>
    <font>
      <sz val="9"/>
      <color rgb="FF000000"/>
      <name val="Calibri"/>
      <family val="2"/>
      <scheme val="minor"/>
    </font>
    <font>
      <sz val="11"/>
      <color theme="1"/>
      <name val="Calibri"/>
      <family val="2"/>
      <scheme val="minor"/>
    </font>
  </fonts>
  <fills count="2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0"/>
        <bgColor theme="0"/>
      </patternFill>
    </fill>
    <fill>
      <patternFill patternType="solid">
        <fgColor rgb="FFEDEDED"/>
        <bgColor indexed="64"/>
      </patternFill>
    </fill>
    <fill>
      <patternFill patternType="solid">
        <fgColor rgb="FF46C5E2"/>
        <bgColor indexed="64"/>
      </patternFill>
    </fill>
    <fill>
      <patternFill patternType="solid">
        <fgColor rgb="FFFF7F16"/>
        <bgColor indexed="64"/>
      </patternFill>
    </fill>
    <fill>
      <patternFill patternType="solid">
        <fgColor rgb="FFF4D5A5"/>
        <bgColor indexed="64"/>
      </patternFill>
    </fill>
    <fill>
      <patternFill patternType="solid">
        <fgColor theme="8" tint="0.79998168889431442"/>
        <bgColor indexed="64"/>
      </patternFill>
    </fill>
    <fill>
      <patternFill patternType="solid">
        <fgColor rgb="FFB25F1A"/>
        <bgColor indexed="64"/>
      </patternFill>
    </fill>
    <fill>
      <patternFill patternType="solid">
        <fgColor rgb="FFFCE4D6"/>
        <bgColor indexed="64"/>
      </patternFill>
    </fill>
    <fill>
      <patternFill patternType="solid">
        <fgColor rgb="FFCCE53B"/>
        <bgColor indexed="64"/>
      </patternFill>
    </fill>
    <fill>
      <patternFill patternType="solid">
        <fgColor theme="6" tint="0.79998168889431442"/>
        <bgColor indexed="64"/>
      </patternFill>
    </fill>
    <fill>
      <patternFill patternType="solid">
        <fgColor rgb="FF46C5E2"/>
        <bgColor theme="5"/>
      </patternFill>
    </fill>
    <fill>
      <patternFill patternType="solid">
        <fgColor theme="8" tint="0.79998168889431442"/>
        <bgColor rgb="FFD8D8D8"/>
      </patternFill>
    </fill>
    <fill>
      <patternFill patternType="solid">
        <fgColor theme="6" tint="-0.249977111117893"/>
        <bgColor indexed="64"/>
      </patternFill>
    </fill>
  </fills>
  <borders count="7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auto="1"/>
      </top>
      <bottom style="hair">
        <color auto="1"/>
      </bottom>
      <diagonal/>
    </border>
    <border>
      <left/>
      <right/>
      <top/>
      <bottom style="hair">
        <color auto="1"/>
      </bottom>
      <diagonal/>
    </border>
    <border>
      <left/>
      <right/>
      <top style="hair">
        <color indexed="64"/>
      </top>
      <bottom style="thin">
        <color indexed="64"/>
      </bottom>
      <diagonal/>
    </border>
    <border>
      <left/>
      <right/>
      <top style="hair">
        <color auto="1"/>
      </top>
      <bottom/>
      <diagonal/>
    </border>
    <border>
      <left/>
      <right/>
      <top style="hair">
        <color auto="1"/>
      </top>
      <bottom style="medium">
        <color auto="1"/>
      </bottom>
      <diagonal/>
    </border>
    <border>
      <left/>
      <right/>
      <top style="thin">
        <color indexed="64"/>
      </top>
      <bottom style="double">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rgb="FF000000"/>
      </right>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style="hair">
        <color auto="1"/>
      </bottom>
      <diagonal/>
    </border>
    <border>
      <left/>
      <right style="thin">
        <color indexed="64"/>
      </right>
      <top style="hair">
        <color auto="1"/>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thin">
        <color auto="1"/>
      </top>
      <bottom style="hair">
        <color auto="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style="hair">
        <color auto="1"/>
      </top>
      <bottom style="medium">
        <color auto="1"/>
      </bottom>
      <diagonal/>
    </border>
    <border>
      <left style="thin">
        <color indexed="64"/>
      </left>
      <right/>
      <top style="hair">
        <color auto="1"/>
      </top>
      <bottom style="medium">
        <color auto="1"/>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style="thin">
        <color rgb="FF000000"/>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2">
    <xf numFmtId="0" fontId="0" fillId="0" borderId="0"/>
    <xf numFmtId="9" fontId="17" fillId="0" borderId="0" applyFont="0" applyFill="0" applyBorder="0" applyAlignment="0" applyProtection="0"/>
  </cellStyleXfs>
  <cellXfs count="483">
    <xf numFmtId="0" fontId="0" fillId="0" borderId="0" xfId="0"/>
    <xf numFmtId="0" fontId="0" fillId="0" borderId="3" xfId="0" applyBorder="1"/>
    <xf numFmtId="0" fontId="1" fillId="0" borderId="0" xfId="0" applyFont="1"/>
    <xf numFmtId="0" fontId="0" fillId="0" borderId="0" xfId="0" applyAlignment="1">
      <alignment horizontal="center"/>
    </xf>
    <xf numFmtId="0" fontId="0" fillId="0" borderId="0" xfId="0" applyAlignment="1">
      <alignment horizontal="center" vertical="center"/>
    </xf>
    <xf numFmtId="0" fontId="1" fillId="4" borderId="3" xfId="0" applyFont="1" applyFill="1" applyBorder="1" applyAlignment="1">
      <alignment horizontal="center"/>
    </xf>
    <xf numFmtId="0" fontId="0" fillId="0" borderId="3" xfId="0" applyBorder="1" applyAlignment="1">
      <alignment horizontal="center"/>
    </xf>
    <xf numFmtId="0" fontId="0" fillId="0" borderId="3" xfId="0" applyBorder="1" applyAlignment="1">
      <alignment vertical="center"/>
    </xf>
    <xf numFmtId="0" fontId="0" fillId="0" borderId="0" xfId="0" applyAlignment="1">
      <alignment horizontal="left" wrapText="1"/>
    </xf>
    <xf numFmtId="0" fontId="0" fillId="0" borderId="0" xfId="0" applyAlignment="1">
      <alignment horizontal="center" vertical="center" wrapText="1"/>
    </xf>
    <xf numFmtId="9" fontId="0" fillId="0" borderId="0" xfId="0" applyNumberFormat="1" applyAlignment="1">
      <alignment horizontal="center"/>
    </xf>
    <xf numFmtId="0" fontId="0" fillId="0" borderId="0" xfId="0" applyAlignment="1">
      <alignment horizontal="right"/>
    </xf>
    <xf numFmtId="0" fontId="1" fillId="0" borderId="0" xfId="0" applyFont="1" applyAlignment="1">
      <alignment horizontal="center"/>
    </xf>
    <xf numFmtId="0" fontId="0" fillId="3" borderId="12" xfId="0" applyFill="1" applyBorder="1" applyAlignment="1">
      <alignment vertical="center"/>
    </xf>
    <xf numFmtId="9" fontId="0" fillId="3" borderId="12" xfId="0" applyNumberFormat="1" applyFill="1" applyBorder="1" applyAlignment="1">
      <alignment horizontal="center" vertical="center"/>
    </xf>
    <xf numFmtId="0" fontId="0" fillId="3" borderId="5" xfId="0" applyFill="1" applyBorder="1" applyAlignment="1">
      <alignment vertical="center"/>
    </xf>
    <xf numFmtId="0" fontId="0" fillId="3" borderId="5" xfId="0" applyFill="1" applyBorder="1" applyAlignment="1">
      <alignment horizontal="center" vertical="center"/>
    </xf>
    <xf numFmtId="9" fontId="0" fillId="3" borderId="5" xfId="0" applyNumberFormat="1" applyFill="1" applyBorder="1" applyAlignment="1">
      <alignment horizontal="center" vertical="center"/>
    </xf>
    <xf numFmtId="0" fontId="0" fillId="3" borderId="8" xfId="0" applyFill="1" applyBorder="1" applyAlignment="1">
      <alignment vertical="center"/>
    </xf>
    <xf numFmtId="0" fontId="0" fillId="3" borderId="8" xfId="0"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wrapText="1"/>
    </xf>
    <xf numFmtId="9" fontId="0" fillId="2" borderId="6" xfId="0" applyNumberFormat="1" applyFill="1" applyBorder="1" applyAlignment="1">
      <alignment horizontal="center" vertical="center"/>
    </xf>
    <xf numFmtId="0" fontId="0" fillId="2" borderId="5" xfId="0" applyFill="1" applyBorder="1" applyAlignment="1">
      <alignment vertical="center"/>
    </xf>
    <xf numFmtId="0" fontId="0" fillId="2" borderId="5" xfId="0" applyFill="1" applyBorder="1" applyAlignment="1">
      <alignment horizontal="center" vertical="center"/>
    </xf>
    <xf numFmtId="0" fontId="0" fillId="2" borderId="5" xfId="0" applyFill="1" applyBorder="1" applyAlignment="1">
      <alignment vertical="center" wrapText="1"/>
    </xf>
    <xf numFmtId="9" fontId="0" fillId="2" borderId="5" xfId="0" applyNumberFormat="1" applyFill="1" applyBorder="1" applyAlignment="1">
      <alignment horizontal="center" vertical="center"/>
    </xf>
    <xf numFmtId="0" fontId="0" fillId="2" borderId="8" xfId="0" applyFill="1" applyBorder="1" applyAlignment="1">
      <alignment vertical="center"/>
    </xf>
    <xf numFmtId="0" fontId="0" fillId="2" borderId="8" xfId="0" applyFill="1" applyBorder="1" applyAlignment="1">
      <alignment horizontal="center" vertical="center"/>
    </xf>
    <xf numFmtId="0" fontId="0" fillId="3" borderId="6" xfId="0" applyFill="1" applyBorder="1" applyAlignment="1">
      <alignment vertical="center"/>
    </xf>
    <xf numFmtId="9" fontId="0" fillId="3" borderId="6" xfId="0" applyNumberFormat="1" applyFill="1" applyBorder="1" applyAlignment="1">
      <alignment horizontal="center" vertical="center"/>
    </xf>
    <xf numFmtId="0" fontId="0" fillId="3" borderId="5" xfId="0" applyFill="1" applyBorder="1" applyAlignment="1">
      <alignment vertical="center" wrapText="1"/>
    </xf>
    <xf numFmtId="0" fontId="0" fillId="3" borderId="6" xfId="0" applyFill="1" applyBorder="1" applyAlignment="1">
      <alignment vertical="center" wrapText="1"/>
    </xf>
    <xf numFmtId="0" fontId="0" fillId="2" borderId="7" xfId="0" applyFill="1" applyBorder="1" applyAlignment="1">
      <alignment vertical="center"/>
    </xf>
    <xf numFmtId="0" fontId="0" fillId="5" borderId="3" xfId="0" applyFill="1" applyBorder="1" applyAlignment="1">
      <alignment horizontal="center" wrapText="1"/>
    </xf>
    <xf numFmtId="0" fontId="0" fillId="5" borderId="3" xfId="0" applyFill="1" applyBorder="1" applyAlignment="1">
      <alignment horizontal="center" vertical="center" wrapText="1"/>
    </xf>
    <xf numFmtId="0" fontId="0" fillId="6" borderId="3" xfId="0" applyFill="1" applyBorder="1" applyAlignment="1">
      <alignment horizontal="center" vertical="center" wrapText="1"/>
    </xf>
    <xf numFmtId="0" fontId="0" fillId="7" borderId="3" xfId="0" applyFill="1" applyBorder="1" applyAlignment="1">
      <alignment horizontal="center" wrapText="1"/>
    </xf>
    <xf numFmtId="0" fontId="0" fillId="7" borderId="3" xfId="0" applyFill="1" applyBorder="1" applyAlignment="1">
      <alignment horizontal="center" vertical="center" wrapText="1"/>
    </xf>
    <xf numFmtId="0" fontId="0" fillId="8" borderId="3" xfId="0" applyFill="1" applyBorder="1" applyAlignment="1">
      <alignment horizontal="center" wrapText="1"/>
    </xf>
    <xf numFmtId="0" fontId="0" fillId="9" borderId="3" xfId="0" applyFill="1" applyBorder="1" applyAlignment="1">
      <alignment horizontal="center" vertical="center" wrapText="1"/>
    </xf>
    <xf numFmtId="0" fontId="0" fillId="0" borderId="5" xfId="0" applyBorder="1" applyAlignment="1">
      <alignment wrapText="1"/>
    </xf>
    <xf numFmtId="9" fontId="0" fillId="0" borderId="12" xfId="0" applyNumberFormat="1" applyBorder="1" applyAlignment="1">
      <alignment horizont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0" fontId="0" fillId="0" borderId="0" xfId="0" applyAlignment="1">
      <alignment horizontal="right" vertical="center" wrapText="1"/>
    </xf>
    <xf numFmtId="0" fontId="1" fillId="5" borderId="11" xfId="0" applyFont="1" applyFill="1" applyBorder="1" applyAlignment="1">
      <alignment horizontal="left" vertical="center" wrapText="1"/>
    </xf>
    <xf numFmtId="0" fontId="1" fillId="5" borderId="11" xfId="0" applyFont="1" applyFill="1" applyBorder="1" applyAlignment="1">
      <alignment horizontal="center"/>
    </xf>
    <xf numFmtId="0" fontId="1" fillId="5" borderId="11" xfId="0" applyFont="1" applyFill="1" applyBorder="1" applyAlignment="1">
      <alignment horizontal="center" vertical="center"/>
    </xf>
    <xf numFmtId="0" fontId="0" fillId="10" borderId="0" xfId="0" applyFill="1" applyAlignment="1">
      <alignment horizontal="center" vertical="center"/>
    </xf>
    <xf numFmtId="0" fontId="1" fillId="0" borderId="19" xfId="0" applyFont="1" applyBorder="1" applyAlignment="1">
      <alignment horizontal="right" vertical="center" wrapText="1"/>
    </xf>
    <xf numFmtId="0" fontId="1" fillId="0" borderId="19" xfId="0" applyFont="1" applyBorder="1" applyAlignment="1">
      <alignment horizontal="center"/>
    </xf>
    <xf numFmtId="0" fontId="0" fillId="0" borderId="3" xfId="0" applyBorder="1" applyAlignment="1">
      <alignment horizontal="center" vertical="center" wrapText="1"/>
    </xf>
    <xf numFmtId="0" fontId="0" fillId="0" borderId="0" xfId="0" applyAlignment="1">
      <alignment wrapText="1"/>
    </xf>
    <xf numFmtId="9" fontId="0" fillId="2" borderId="6" xfId="0" applyNumberFormat="1" applyFill="1" applyBorder="1" applyAlignment="1">
      <alignment horizontal="center" vertical="center" wrapText="1"/>
    </xf>
    <xf numFmtId="9" fontId="0" fillId="3" borderId="6" xfId="0" applyNumberFormat="1" applyFill="1" applyBorder="1" applyAlignment="1">
      <alignment horizontal="center" vertical="center" wrapText="1"/>
    </xf>
    <xf numFmtId="0" fontId="7" fillId="2" borderId="5" xfId="0" applyFont="1" applyFill="1" applyBorder="1" applyAlignment="1">
      <alignment vertical="center" wrapText="1"/>
    </xf>
    <xf numFmtId="0" fontId="7" fillId="2" borderId="5" xfId="0" applyFont="1" applyFill="1" applyBorder="1" applyAlignment="1">
      <alignment vertical="center"/>
    </xf>
    <xf numFmtId="9" fontId="0" fillId="2" borderId="5" xfId="0" applyNumberFormat="1" applyFill="1" applyBorder="1" applyAlignment="1">
      <alignment horizontal="center" vertical="center" wrapText="1"/>
    </xf>
    <xf numFmtId="9" fontId="0" fillId="3" borderId="5" xfId="0" applyNumberFormat="1" applyFill="1" applyBorder="1" applyAlignment="1">
      <alignment horizontal="center" vertical="center" wrapText="1"/>
    </xf>
    <xf numFmtId="0" fontId="8" fillId="2" borderId="6" xfId="0" applyFont="1" applyFill="1" applyBorder="1" applyAlignment="1">
      <alignment vertical="center" wrapText="1"/>
    </xf>
    <xf numFmtId="0" fontId="3" fillId="0" borderId="0" xfId="0" applyFont="1"/>
    <xf numFmtId="0" fontId="0" fillId="0" borderId="3" xfId="0" applyBorder="1" applyAlignment="1">
      <alignment horizontal="center" vertical="center"/>
    </xf>
    <xf numFmtId="0" fontId="9" fillId="3" borderId="5" xfId="0" applyFont="1" applyFill="1" applyBorder="1" applyAlignment="1">
      <alignment vertical="center"/>
    </xf>
    <xf numFmtId="0" fontId="9" fillId="3" borderId="5" xfId="0" applyFont="1" applyFill="1" applyBorder="1" applyAlignment="1">
      <alignment horizontal="center" vertical="center"/>
    </xf>
    <xf numFmtId="9" fontId="9" fillId="3" borderId="5" xfId="0" applyNumberFormat="1" applyFont="1" applyFill="1" applyBorder="1" applyAlignment="1">
      <alignment horizontal="center" vertical="center"/>
    </xf>
    <xf numFmtId="0" fontId="9" fillId="2" borderId="5" xfId="0" applyFont="1" applyFill="1" applyBorder="1" applyAlignment="1">
      <alignment vertical="center"/>
    </xf>
    <xf numFmtId="0" fontId="9" fillId="2" borderId="5" xfId="0" applyFont="1" applyFill="1" applyBorder="1" applyAlignment="1">
      <alignment horizontal="center" vertical="center"/>
    </xf>
    <xf numFmtId="9" fontId="9" fillId="2" borderId="5" xfId="0" applyNumberFormat="1" applyFont="1" applyFill="1" applyBorder="1" applyAlignment="1">
      <alignment horizontal="center" vertical="center"/>
    </xf>
    <xf numFmtId="0" fontId="9" fillId="3" borderId="8" xfId="0" applyFont="1" applyFill="1" applyBorder="1" applyAlignment="1">
      <alignment vertical="center"/>
    </xf>
    <xf numFmtId="0" fontId="9" fillId="3" borderId="8" xfId="0" applyFont="1" applyFill="1" applyBorder="1" applyAlignment="1">
      <alignment horizontal="center" vertical="center"/>
    </xf>
    <xf numFmtId="0" fontId="9" fillId="2" borderId="8" xfId="0" applyFont="1" applyFill="1" applyBorder="1" applyAlignment="1">
      <alignment vertical="center"/>
    </xf>
    <xf numFmtId="0" fontId="9" fillId="2" borderId="8" xfId="0" applyFont="1" applyFill="1" applyBorder="1" applyAlignment="1">
      <alignment horizontal="center" vertical="center"/>
    </xf>
    <xf numFmtId="0" fontId="1" fillId="3" borderId="6" xfId="0" applyFont="1" applyFill="1" applyBorder="1" applyAlignment="1">
      <alignment vertical="center"/>
    </xf>
    <xf numFmtId="0" fontId="1" fillId="3" borderId="6" xfId="0" applyFont="1" applyFill="1" applyBorder="1" applyAlignment="1">
      <alignment horizontal="center" vertical="center"/>
    </xf>
    <xf numFmtId="0" fontId="0" fillId="3" borderId="9" xfId="0" applyFill="1" applyBorder="1" applyAlignment="1">
      <alignment vertical="center"/>
    </xf>
    <xf numFmtId="0" fontId="0" fillId="3" borderId="9" xfId="0" applyFill="1" applyBorder="1" applyAlignment="1">
      <alignment horizontal="center" vertical="center"/>
    </xf>
    <xf numFmtId="0" fontId="0" fillId="3" borderId="9" xfId="0" applyFill="1" applyBorder="1" applyAlignment="1">
      <alignment vertical="center" wrapText="1"/>
    </xf>
    <xf numFmtId="9" fontId="0" fillId="3" borderId="9" xfId="0" applyNumberForma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0" fillId="2" borderId="9" xfId="0" applyFill="1" applyBorder="1" applyAlignment="1">
      <alignment vertical="center"/>
    </xf>
    <xf numFmtId="0" fontId="0" fillId="2" borderId="9" xfId="0" applyFill="1" applyBorder="1" applyAlignment="1">
      <alignment horizontal="center" vertical="center"/>
    </xf>
    <xf numFmtId="9" fontId="0" fillId="2" borderId="9" xfId="0" applyNumberFormat="1" applyFill="1" applyBorder="1" applyAlignment="1">
      <alignment horizontal="center" vertical="center"/>
    </xf>
    <xf numFmtId="9" fontId="0" fillId="2" borderId="2" xfId="0" applyNumberFormat="1" applyFill="1" applyBorder="1" applyAlignment="1">
      <alignment horizontal="center" vertical="center" wrapText="1"/>
    </xf>
    <xf numFmtId="0" fontId="1" fillId="2" borderId="6" xfId="0" applyFont="1" applyFill="1" applyBorder="1" applyAlignment="1">
      <alignment vertical="center" wrapText="1"/>
    </xf>
    <xf numFmtId="9" fontId="1" fillId="2" borderId="6" xfId="0" applyNumberFormat="1" applyFont="1" applyFill="1" applyBorder="1" applyAlignment="1">
      <alignment horizontal="center" vertical="center"/>
    </xf>
    <xf numFmtId="0" fontId="0" fillId="2" borderId="9" xfId="0" applyFill="1" applyBorder="1" applyAlignment="1">
      <alignment vertical="center" wrapText="1"/>
    </xf>
    <xf numFmtId="0" fontId="9" fillId="2" borderId="7" xfId="0" applyFont="1" applyFill="1" applyBorder="1" applyAlignment="1">
      <alignment vertical="center"/>
    </xf>
    <xf numFmtId="0" fontId="9" fillId="2" borderId="7" xfId="0" applyFont="1" applyFill="1" applyBorder="1" applyAlignment="1">
      <alignment horizontal="center" vertical="center"/>
    </xf>
    <xf numFmtId="0" fontId="0" fillId="0" borderId="5" xfId="0" applyBorder="1" applyAlignment="1">
      <alignment horizontal="left"/>
    </xf>
    <xf numFmtId="49" fontId="0" fillId="0" borderId="0" xfId="0" applyNumberFormat="1" applyAlignment="1">
      <alignment wrapText="1"/>
    </xf>
    <xf numFmtId="0" fontId="10" fillId="0" borderId="0" xfId="0" applyFont="1" applyAlignment="1">
      <alignment horizontal="left" vertical="center"/>
    </xf>
    <xf numFmtId="0" fontId="0" fillId="0" borderId="33" xfId="0" applyBorder="1" applyAlignment="1">
      <alignment horizontal="center" vertical="center" wrapText="1"/>
    </xf>
    <xf numFmtId="0" fontId="0" fillId="11" borderId="0" xfId="0" applyFill="1" applyAlignment="1">
      <alignment horizontal="center" vertical="center"/>
    </xf>
    <xf numFmtId="0" fontId="0" fillId="11" borderId="0" xfId="0" applyFill="1"/>
    <xf numFmtId="0" fontId="0" fillId="11" borderId="0" xfId="0" applyFill="1" applyAlignment="1">
      <alignment horizontal="left" vertical="center"/>
    </xf>
    <xf numFmtId="49" fontId="11" fillId="0" borderId="31" xfId="0" applyNumberFormat="1" applyFont="1" applyBorder="1" applyAlignment="1">
      <alignment horizontal="left" vertical="top" wrapText="1"/>
    </xf>
    <xf numFmtId="0" fontId="0" fillId="11" borderId="30" xfId="0" applyFill="1" applyBorder="1" applyAlignment="1">
      <alignment horizontal="center" vertical="center"/>
    </xf>
    <xf numFmtId="0" fontId="0" fillId="0" borderId="14" xfId="0" applyBorder="1"/>
    <xf numFmtId="0" fontId="0" fillId="0" borderId="13" xfId="0" applyBorder="1"/>
    <xf numFmtId="0" fontId="0" fillId="0" borderId="16" xfId="0" applyBorder="1"/>
    <xf numFmtId="0" fontId="0" fillId="0" borderId="17" xfId="0" applyBorder="1"/>
    <xf numFmtId="0" fontId="11" fillId="0" borderId="3" xfId="0" applyFont="1" applyBorder="1" applyAlignment="1">
      <alignment horizontal="center" vertical="top" wrapText="1"/>
    </xf>
    <xf numFmtId="0" fontId="0" fillId="0" borderId="15" xfId="0" applyBorder="1"/>
    <xf numFmtId="0" fontId="0" fillId="0" borderId="20" xfId="0" applyBorder="1"/>
    <xf numFmtId="0" fontId="0" fillId="0" borderId="21" xfId="0" applyBorder="1"/>
    <xf numFmtId="0" fontId="0" fillId="0" borderId="18" xfId="0" applyBorder="1"/>
    <xf numFmtId="0" fontId="11" fillId="0" borderId="0" xfId="0" applyFont="1" applyAlignment="1">
      <alignment horizontal="left" vertical="top" wrapText="1"/>
    </xf>
    <xf numFmtId="0" fontId="0" fillId="11" borderId="3" xfId="0" applyFill="1" applyBorder="1" applyAlignment="1">
      <alignment horizontal="center" vertical="center"/>
    </xf>
    <xf numFmtId="0" fontId="15" fillId="0" borderId="3" xfId="0" applyFont="1" applyBorder="1" applyAlignment="1">
      <alignment horizontal="left" vertical="top" wrapText="1"/>
    </xf>
    <xf numFmtId="0" fontId="16" fillId="0" borderId="3" xfId="0" applyFont="1" applyBorder="1" applyAlignment="1">
      <alignment horizontal="left" vertical="top" wrapText="1"/>
    </xf>
    <xf numFmtId="0" fontId="0" fillId="0" borderId="5" xfId="0" applyBorder="1"/>
    <xf numFmtId="0" fontId="0" fillId="0" borderId="5" xfId="0" applyBorder="1" applyAlignment="1">
      <alignment horizontal="center"/>
    </xf>
    <xf numFmtId="0" fontId="0" fillId="0" borderId="5" xfId="0" applyBorder="1" applyAlignment="1">
      <alignment horizontal="right"/>
    </xf>
    <xf numFmtId="0" fontId="0" fillId="0" borderId="8" xfId="0" applyBorder="1"/>
    <xf numFmtId="0" fontId="0" fillId="0" borderId="8" xfId="0" applyBorder="1" applyAlignment="1">
      <alignment horizontal="left"/>
    </xf>
    <xf numFmtId="0" fontId="0" fillId="0" borderId="6" xfId="0" applyBorder="1"/>
    <xf numFmtId="0" fontId="0" fillId="0" borderId="6" xfId="0" applyBorder="1" applyAlignment="1">
      <alignment horizontal="right"/>
    </xf>
    <xf numFmtId="0" fontId="0" fillId="0" borderId="6" xfId="0" applyBorder="1" applyAlignment="1">
      <alignment horizontal="center"/>
    </xf>
    <xf numFmtId="0" fontId="1" fillId="0" borderId="35" xfId="0" applyFont="1" applyBorder="1"/>
    <xf numFmtId="0" fontId="0" fillId="0" borderId="35" xfId="0" applyBorder="1"/>
    <xf numFmtId="0" fontId="0" fillId="0" borderId="8" xfId="0" applyBorder="1" applyAlignment="1">
      <alignment horizontal="center"/>
    </xf>
    <xf numFmtId="0" fontId="0" fillId="0" borderId="6" xfId="0" applyBorder="1" applyAlignment="1">
      <alignment horizontal="left"/>
    </xf>
    <xf numFmtId="3" fontId="0" fillId="0" borderId="6" xfId="0" applyNumberFormat="1" applyBorder="1" applyAlignment="1">
      <alignment horizontal="center"/>
    </xf>
    <xf numFmtId="0" fontId="0" fillId="0" borderId="38" xfId="0" applyBorder="1"/>
    <xf numFmtId="0" fontId="0" fillId="0" borderId="38" xfId="0" applyBorder="1" applyAlignment="1">
      <alignment horizontal="left"/>
    </xf>
    <xf numFmtId="0" fontId="14" fillId="11" borderId="3" xfId="0" applyFont="1" applyFill="1" applyBorder="1" applyAlignment="1">
      <alignment horizontal="center" vertical="center" wrapText="1"/>
    </xf>
    <xf numFmtId="0" fontId="0" fillId="0" borderId="0" xfId="0" applyAlignment="1">
      <alignment horizontal="left" vertical="center" wrapText="1"/>
    </xf>
    <xf numFmtId="0" fontId="11" fillId="0" borderId="3" xfId="0" applyFont="1" applyBorder="1" applyAlignment="1">
      <alignment horizontal="left" vertical="top" wrapText="1"/>
    </xf>
    <xf numFmtId="9" fontId="0" fillId="0" borderId="0" xfId="0" applyNumberFormat="1" applyAlignment="1">
      <alignment horizontal="center" vertical="center"/>
    </xf>
    <xf numFmtId="0" fontId="8" fillId="0" borderId="35" xfId="0" applyFont="1" applyBorder="1"/>
    <xf numFmtId="0" fontId="0" fillId="0" borderId="17" xfId="0" applyBorder="1" applyAlignment="1">
      <alignment horizontal="center"/>
    </xf>
    <xf numFmtId="0" fontId="6" fillId="0" borderId="0" xfId="0" applyFont="1" applyAlignment="1">
      <alignment horizontal="left"/>
    </xf>
    <xf numFmtId="0" fontId="0" fillId="0" borderId="14"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9" fontId="0" fillId="0" borderId="20" xfId="0" applyNumberFormat="1" applyBorder="1" applyAlignment="1">
      <alignment horizontal="center"/>
    </xf>
    <xf numFmtId="9" fontId="0" fillId="0" borderId="21" xfId="0" applyNumberFormat="1" applyBorder="1" applyAlignment="1">
      <alignment horizontal="center"/>
    </xf>
    <xf numFmtId="9" fontId="0" fillId="0" borderId="20" xfId="1" applyFont="1" applyBorder="1" applyAlignment="1">
      <alignment horizontal="center"/>
    </xf>
    <xf numFmtId="9" fontId="0" fillId="0" borderId="0" xfId="1" applyFont="1" applyBorder="1" applyAlignment="1">
      <alignment horizontal="center"/>
    </xf>
    <xf numFmtId="9" fontId="0" fillId="0" borderId="21" xfId="1" applyFont="1" applyBorder="1" applyAlignment="1">
      <alignment horizontal="center"/>
    </xf>
    <xf numFmtId="0" fontId="8" fillId="0" borderId="13" xfId="0" applyFont="1" applyBorder="1"/>
    <xf numFmtId="0" fontId="0" fillId="0" borderId="13"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1" fillId="0" borderId="5" xfId="0" applyFont="1" applyBorder="1" applyAlignment="1">
      <alignment wrapText="1"/>
    </xf>
    <xf numFmtId="9" fontId="1" fillId="0" borderId="35" xfId="0" applyNumberFormat="1" applyFont="1" applyBorder="1" applyAlignment="1">
      <alignment horizontal="center" vertical="center"/>
    </xf>
    <xf numFmtId="0" fontId="0" fillId="0" borderId="0" xfId="0" applyAlignment="1">
      <alignment vertical="center"/>
    </xf>
    <xf numFmtId="0" fontId="0" fillId="0" borderId="20" xfId="0" applyBorder="1" applyAlignment="1">
      <alignment horizontal="left" vertical="center" wrapText="1"/>
    </xf>
    <xf numFmtId="0" fontId="0" fillId="0" borderId="3" xfId="0" applyBorder="1" applyAlignment="1">
      <alignment horizontal="left" vertical="center" wrapText="1"/>
    </xf>
    <xf numFmtId="0" fontId="1" fillId="0" borderId="0" xfId="0" applyFont="1" applyAlignment="1">
      <alignment horizontal="center"/>
    </xf>
    <xf numFmtId="0" fontId="1" fillId="0" borderId="17" xfId="0" applyFont="1" applyBorder="1" applyAlignment="1">
      <alignment horizont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7" xfId="0" applyBorder="1" applyAlignment="1">
      <alignment horizontal="left"/>
    </xf>
    <xf numFmtId="0" fontId="0" fillId="0" borderId="5" xfId="0" applyBorder="1" applyAlignment="1">
      <alignment horizontal="left"/>
    </xf>
    <xf numFmtId="0" fontId="0" fillId="0" borderId="26" xfId="0" applyBorder="1" applyAlignment="1">
      <alignment horizontal="left" vertical="center" wrapText="1"/>
    </xf>
    <xf numFmtId="0" fontId="0" fillId="0" borderId="4" xfId="0" applyBorder="1" applyAlignment="1">
      <alignment horizontal="left" vertical="center" wrapText="1"/>
    </xf>
    <xf numFmtId="0" fontId="7" fillId="0" borderId="28" xfId="0" applyFont="1" applyBorder="1" applyAlignment="1">
      <alignment horizontal="left" wrapText="1"/>
    </xf>
    <xf numFmtId="0" fontId="7" fillId="0" borderId="7" xfId="0" applyFont="1" applyBorder="1" applyAlignment="1">
      <alignment horizontal="left" wrapText="1"/>
    </xf>
    <xf numFmtId="0" fontId="0" fillId="0" borderId="27" xfId="0" applyBorder="1" applyAlignment="1">
      <alignment horizontal="left" vertical="center" wrapText="1"/>
    </xf>
    <xf numFmtId="0" fontId="0" fillId="0" borderId="5" xfId="0" applyBorder="1" applyAlignment="1">
      <alignment horizontal="left" vertical="center" wrapText="1"/>
    </xf>
    <xf numFmtId="0" fontId="0" fillId="0" borderId="28" xfId="0" applyBorder="1" applyAlignment="1">
      <alignment horizontal="left" vertical="center" wrapText="1"/>
    </xf>
    <xf numFmtId="0" fontId="0" fillId="0" borderId="7" xfId="0" applyBorder="1" applyAlignment="1">
      <alignment horizontal="left" vertical="center" wrapText="1"/>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4" xfId="0" applyBorder="1" applyAlignment="1">
      <alignment horizontal="left"/>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0" borderId="28" xfId="0" applyBorder="1" applyAlignment="1">
      <alignment horizontal="left" vertical="center"/>
    </xf>
    <xf numFmtId="0" fontId="0" fillId="0" borderId="7" xfId="0" applyBorder="1" applyAlignment="1">
      <alignment horizontal="left"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2" borderId="6" xfId="0" applyFill="1" applyBorder="1" applyAlignment="1">
      <alignment horizontal="left" vertical="center" wrapText="1"/>
    </xf>
    <xf numFmtId="0" fontId="0" fillId="2"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5" xfId="0" applyFill="1" applyBorder="1" applyAlignment="1">
      <alignment horizontal="left" vertical="center" wrapText="1"/>
    </xf>
    <xf numFmtId="0" fontId="0" fillId="3" borderId="1" xfId="0" applyFill="1" applyBorder="1" applyAlignment="1">
      <alignment horizontal="center" vertical="center"/>
    </xf>
    <xf numFmtId="0" fontId="0" fillId="3" borderId="12" xfId="0" applyFill="1" applyBorder="1" applyAlignment="1">
      <alignment horizontal="left" vertical="center" wrapText="1"/>
    </xf>
    <xf numFmtId="0" fontId="3" fillId="0" borderId="0" xfId="0" applyFont="1" applyAlignment="1">
      <alignment horizontal="center"/>
    </xf>
    <xf numFmtId="0" fontId="0" fillId="0" borderId="3" xfId="0" applyBorder="1" applyAlignment="1">
      <alignment horizontal="left" vertical="center" wrapText="1"/>
    </xf>
    <xf numFmtId="0" fontId="0" fillId="0" borderId="29" xfId="0" applyBorder="1" applyAlignment="1">
      <alignment horizontal="left" vertical="center" wrapText="1"/>
    </xf>
    <xf numFmtId="0" fontId="0" fillId="3" borderId="9" xfId="0" applyFill="1" applyBorder="1" applyAlignment="1">
      <alignment horizontal="left" vertical="center" wrapText="1"/>
    </xf>
    <xf numFmtId="0" fontId="0" fillId="3" borderId="2" xfId="0" applyFill="1" applyBorder="1" applyAlignment="1">
      <alignment horizontal="center" vertical="center"/>
    </xf>
    <xf numFmtId="0" fontId="0" fillId="2" borderId="9" xfId="0" applyFill="1" applyBorder="1" applyAlignment="1">
      <alignment horizontal="center" vertical="center"/>
    </xf>
    <xf numFmtId="0" fontId="0" fillId="3" borderId="9" xfId="0" applyFill="1" applyBorder="1" applyAlignment="1">
      <alignment horizontal="center" vertical="center"/>
    </xf>
    <xf numFmtId="0" fontId="0" fillId="2" borderId="2" xfId="0" applyFill="1" applyBorder="1" applyAlignment="1">
      <alignment horizontal="center" vertical="center" wrapText="1"/>
    </xf>
    <xf numFmtId="0" fontId="1" fillId="5" borderId="10" xfId="0" applyFont="1" applyFill="1" applyBorder="1" applyAlignment="1">
      <alignment horizontal="center" wrapText="1"/>
    </xf>
    <xf numFmtId="0" fontId="0" fillId="0" borderId="3" xfId="0" applyBorder="1" applyAlignment="1">
      <alignment horizontal="center"/>
    </xf>
    <xf numFmtId="49" fontId="1" fillId="0" borderId="0" xfId="0" applyNumberFormat="1" applyFont="1" applyAlignment="1">
      <alignment horizontal="center" wrapText="1"/>
    </xf>
    <xf numFmtId="0" fontId="11" fillId="0" borderId="3"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29" xfId="0" applyFont="1" applyBorder="1" applyAlignment="1">
      <alignment horizontal="left" vertical="center" wrapText="1"/>
    </xf>
    <xf numFmtId="0" fontId="11" fillId="0" borderId="3" xfId="0" applyFont="1" applyBorder="1" applyAlignment="1">
      <alignment horizontal="left" vertical="top" wrapText="1"/>
    </xf>
    <xf numFmtId="0" fontId="0" fillId="0" borderId="3" xfId="0" applyBorder="1" applyAlignment="1">
      <alignment horizontal="left" vertical="center"/>
    </xf>
    <xf numFmtId="0" fontId="0" fillId="12" borderId="14" xfId="0" applyFill="1" applyBorder="1" applyAlignment="1">
      <alignment horizontal="center" vertical="center" wrapText="1"/>
    </xf>
    <xf numFmtId="0" fontId="0" fillId="12" borderId="13" xfId="0" applyFill="1" applyBorder="1" applyAlignment="1">
      <alignment horizontal="center" vertical="center" wrapText="1"/>
    </xf>
    <xf numFmtId="0" fontId="0" fillId="12" borderId="15" xfId="0" applyFill="1" applyBorder="1" applyAlignment="1">
      <alignment horizontal="center" vertical="center" wrapText="1"/>
    </xf>
    <xf numFmtId="0" fontId="0" fillId="12" borderId="20" xfId="0" applyFill="1" applyBorder="1" applyAlignment="1">
      <alignment horizontal="center" vertical="center" wrapText="1"/>
    </xf>
    <xf numFmtId="0" fontId="0" fillId="12" borderId="0" xfId="0" applyFill="1" applyAlignment="1">
      <alignment horizontal="center" vertical="center" wrapText="1"/>
    </xf>
    <xf numFmtId="0" fontId="0" fillId="12" borderId="21" xfId="0" applyFill="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0" fillId="12" borderId="18" xfId="0" applyFill="1" applyBorder="1" applyAlignment="1">
      <alignment horizontal="center" vertical="center" wrapText="1"/>
    </xf>
    <xf numFmtId="0" fontId="8" fillId="12" borderId="3" xfId="0" applyFont="1" applyFill="1" applyBorder="1" applyAlignment="1">
      <alignment horizontal="center" vertical="center" wrapText="1"/>
    </xf>
    <xf numFmtId="0" fontId="0" fillId="13" borderId="32" xfId="0" applyFill="1" applyBorder="1" applyAlignment="1">
      <alignment horizontal="center" vertical="center" wrapText="1"/>
    </xf>
    <xf numFmtId="0" fontId="0" fillId="13" borderId="34" xfId="0" applyFill="1" applyBorder="1" applyAlignment="1">
      <alignment horizontal="center" vertical="center" wrapText="1"/>
    </xf>
    <xf numFmtId="3" fontId="0" fillId="13" borderId="3" xfId="0" applyNumberFormat="1" applyFill="1" applyBorder="1"/>
    <xf numFmtId="0" fontId="0" fillId="13" borderId="3" xfId="0" applyFill="1" applyBorder="1"/>
    <xf numFmtId="0" fontId="0" fillId="0" borderId="20" xfId="0" applyBorder="1" applyAlignment="1">
      <alignment horizontal="left"/>
    </xf>
    <xf numFmtId="0" fontId="0" fillId="0" borderId="0" xfId="0" applyBorder="1"/>
    <xf numFmtId="9" fontId="0" fillId="0" borderId="0" xfId="0" applyNumberFormat="1" applyBorder="1" applyAlignment="1">
      <alignment horizontal="center"/>
    </xf>
    <xf numFmtId="164" fontId="0" fillId="0" borderId="21" xfId="0" applyNumberFormat="1" applyBorder="1" applyAlignment="1">
      <alignment horizontal="center"/>
    </xf>
    <xf numFmtId="0" fontId="1" fillId="0" borderId="32" xfId="0" applyFont="1" applyBorder="1" applyAlignment="1">
      <alignment horizontal="left"/>
    </xf>
    <xf numFmtId="0" fontId="1" fillId="0" borderId="35" xfId="0" applyFont="1" applyBorder="1" applyAlignment="1">
      <alignment horizontal="center"/>
    </xf>
    <xf numFmtId="164" fontId="1" fillId="0" borderId="34" xfId="0" applyNumberFormat="1" applyFont="1" applyBorder="1" applyAlignment="1">
      <alignment horizontal="center"/>
    </xf>
    <xf numFmtId="0" fontId="1" fillId="0" borderId="41" xfId="0" applyFont="1" applyBorder="1"/>
    <xf numFmtId="0" fontId="0" fillId="0" borderId="42" xfId="0" applyBorder="1"/>
    <xf numFmtId="0" fontId="1" fillId="0" borderId="32" xfId="0" applyFont="1" applyBorder="1"/>
    <xf numFmtId="0" fontId="0" fillId="0" borderId="43" xfId="0" applyBorder="1" applyAlignment="1">
      <alignment horizontal="left" indent="2"/>
    </xf>
    <xf numFmtId="0" fontId="0" fillId="0" borderId="44" xfId="0" applyBorder="1"/>
    <xf numFmtId="0" fontId="0" fillId="0" borderId="45" xfId="0" applyBorder="1" applyAlignment="1">
      <alignment horizontal="left" indent="2"/>
    </xf>
    <xf numFmtId="0" fontId="0" fillId="0" borderId="46" xfId="0" applyBorder="1"/>
    <xf numFmtId="0" fontId="0" fillId="0" borderId="47" xfId="0" applyBorder="1"/>
    <xf numFmtId="0" fontId="0" fillId="0" borderId="43" xfId="0" applyBorder="1"/>
    <xf numFmtId="0" fontId="0" fillId="0" borderId="48" xfId="0" applyBorder="1"/>
    <xf numFmtId="0" fontId="0" fillId="0" borderId="46" xfId="0" applyBorder="1" applyAlignment="1">
      <alignment wrapText="1"/>
    </xf>
    <xf numFmtId="0" fontId="0" fillId="0" borderId="45" xfId="0" applyBorder="1"/>
    <xf numFmtId="0" fontId="1" fillId="14" borderId="10" xfId="0" applyFont="1" applyFill="1" applyBorder="1" applyAlignment="1">
      <alignment horizontal="left" vertical="center"/>
    </xf>
    <xf numFmtId="0" fontId="1" fillId="14" borderId="39" xfId="0" applyFont="1" applyFill="1" applyBorder="1" applyAlignment="1">
      <alignment horizontal="left" vertical="center"/>
    </xf>
    <xf numFmtId="0" fontId="1" fillId="14" borderId="40" xfId="0" applyFont="1" applyFill="1" applyBorder="1" applyAlignment="1">
      <alignment horizontal="left" vertical="center"/>
    </xf>
    <xf numFmtId="0" fontId="1" fillId="14" borderId="3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40" xfId="0" applyFont="1" applyFill="1" applyBorder="1" applyAlignment="1">
      <alignment horizontal="center" vertical="center"/>
    </xf>
    <xf numFmtId="0" fontId="1" fillId="15" borderId="32" xfId="0" applyFont="1" applyFill="1" applyBorder="1"/>
    <xf numFmtId="0" fontId="0" fillId="15" borderId="35" xfId="0" applyFill="1" applyBorder="1"/>
    <xf numFmtId="0" fontId="0" fillId="15" borderId="35" xfId="0" applyFill="1" applyBorder="1" applyAlignment="1">
      <alignment horizontal="left"/>
    </xf>
    <xf numFmtId="0" fontId="0" fillId="15" borderId="34" xfId="0" applyFill="1" applyBorder="1"/>
    <xf numFmtId="0" fontId="0" fillId="15" borderId="21" xfId="0" applyFill="1" applyBorder="1"/>
    <xf numFmtId="49" fontId="1" fillId="15" borderId="32" xfId="0" applyNumberFormat="1" applyFont="1" applyFill="1" applyBorder="1"/>
    <xf numFmtId="0" fontId="0" fillId="15" borderId="35" xfId="0" applyFill="1" applyBorder="1" applyAlignment="1">
      <alignment horizontal="center"/>
    </xf>
    <xf numFmtId="0" fontId="1" fillId="15" borderId="49" xfId="0" applyFont="1" applyFill="1" applyBorder="1"/>
    <xf numFmtId="0" fontId="1" fillId="15" borderId="7" xfId="0" applyFont="1" applyFill="1" applyBorder="1"/>
    <xf numFmtId="0" fontId="1" fillId="15" borderId="7" xfId="0" applyFont="1" applyFill="1" applyBorder="1" applyAlignment="1">
      <alignment horizontal="right"/>
    </xf>
    <xf numFmtId="0" fontId="1" fillId="15" borderId="7" xfId="0" applyFont="1" applyFill="1" applyBorder="1" applyAlignment="1">
      <alignment horizontal="center"/>
    </xf>
    <xf numFmtId="0" fontId="1" fillId="15" borderId="50" xfId="0" applyFont="1" applyFill="1" applyBorder="1"/>
    <xf numFmtId="0" fontId="0" fillId="3" borderId="53" xfId="0" applyFill="1" applyBorder="1" applyAlignment="1">
      <alignment horizontal="center" vertical="center"/>
    </xf>
    <xf numFmtId="0" fontId="0" fillId="3" borderId="20" xfId="0" applyFill="1" applyBorder="1" applyAlignment="1">
      <alignment horizontal="center" vertical="center"/>
    </xf>
    <xf numFmtId="0" fontId="0" fillId="3" borderId="0" xfId="0" applyFill="1" applyBorder="1" applyAlignment="1">
      <alignment horizontal="center" vertical="center"/>
    </xf>
    <xf numFmtId="0" fontId="0" fillId="3" borderId="45" xfId="0" applyFill="1" applyBorder="1" applyAlignment="1">
      <alignment vertical="center"/>
    </xf>
    <xf numFmtId="0" fontId="0" fillId="2" borderId="43" xfId="0" applyFill="1" applyBorder="1" applyAlignment="1">
      <alignment vertical="center"/>
    </xf>
    <xf numFmtId="0" fontId="0" fillId="0" borderId="54" xfId="0" applyBorder="1" applyAlignment="1">
      <alignment horizontal="left" vertical="center" wrapText="1"/>
    </xf>
    <xf numFmtId="0" fontId="0" fillId="2" borderId="48" xfId="0" applyFill="1" applyBorder="1" applyAlignment="1">
      <alignment vertical="center"/>
    </xf>
    <xf numFmtId="0" fontId="0" fillId="0" borderId="46" xfId="0" applyBorder="1" applyAlignment="1">
      <alignment horizontal="left" vertical="center" wrapText="1"/>
    </xf>
    <xf numFmtId="0" fontId="7" fillId="0" borderId="50" xfId="0" applyFont="1" applyBorder="1" applyAlignment="1">
      <alignment horizontal="left" wrapText="1"/>
    </xf>
    <xf numFmtId="0" fontId="0" fillId="2" borderId="45" xfId="0" applyFill="1" applyBorder="1" applyAlignment="1">
      <alignment vertical="center"/>
    </xf>
    <xf numFmtId="0" fontId="0" fillId="0" borderId="54" xfId="0" applyBorder="1" applyAlignment="1">
      <alignment horizontal="left"/>
    </xf>
    <xf numFmtId="0" fontId="0" fillId="0" borderId="46" xfId="0" applyBorder="1" applyAlignment="1">
      <alignment horizontal="left"/>
    </xf>
    <xf numFmtId="0" fontId="0" fillId="3" borderId="43" xfId="0" applyFill="1" applyBorder="1" applyAlignment="1">
      <alignment horizontal="center" vertical="center"/>
    </xf>
    <xf numFmtId="0" fontId="0" fillId="3" borderId="48" xfId="0" applyFill="1" applyBorder="1" applyAlignment="1">
      <alignment vertical="center"/>
    </xf>
    <xf numFmtId="0" fontId="0" fillId="0" borderId="50" xfId="0" applyBorder="1" applyAlignment="1">
      <alignment horizontal="left" vertical="center" wrapText="1"/>
    </xf>
    <xf numFmtId="0" fontId="0" fillId="2" borderId="43" xfId="0" applyFill="1" applyBorder="1" applyAlignment="1">
      <alignment horizontal="center" vertical="center"/>
    </xf>
    <xf numFmtId="0" fontId="0" fillId="2" borderId="0" xfId="0" applyFill="1" applyBorder="1" applyAlignment="1">
      <alignment horizontal="center" vertical="center" wrapText="1"/>
    </xf>
    <xf numFmtId="0" fontId="0" fillId="0" borderId="15" xfId="0" applyBorder="1" applyAlignment="1">
      <alignment horizontal="left" vertical="center" wrapText="1"/>
    </xf>
    <xf numFmtId="0" fontId="0" fillId="2" borderId="48" xfId="0" applyFill="1" applyBorder="1" applyAlignment="1">
      <alignment horizontal="center" vertical="center"/>
    </xf>
    <xf numFmtId="0" fontId="0" fillId="3" borderId="48" xfId="0" applyFill="1" applyBorder="1" applyAlignment="1">
      <alignment horizontal="center" vertical="center"/>
    </xf>
    <xf numFmtId="0" fontId="0" fillId="2" borderId="49"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vertical="center" wrapText="1"/>
    </xf>
    <xf numFmtId="9" fontId="0" fillId="2" borderId="7" xfId="0" applyNumberFormat="1" applyFill="1" applyBorder="1" applyAlignment="1">
      <alignment horizontal="center" vertical="center"/>
    </xf>
    <xf numFmtId="0" fontId="0" fillId="0" borderId="50" xfId="0" applyBorder="1" applyAlignment="1">
      <alignment horizontal="left" vertical="center"/>
    </xf>
    <xf numFmtId="0" fontId="1" fillId="13" borderId="51"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1" fillId="13" borderId="19" xfId="0" applyFont="1" applyFill="1" applyBorder="1" applyAlignment="1">
      <alignment horizontal="center" vertical="center"/>
    </xf>
    <xf numFmtId="0" fontId="1" fillId="13" borderId="52"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0" fillId="13" borderId="3" xfId="0" applyFill="1" applyBorder="1" applyAlignment="1">
      <alignment horizontal="center"/>
    </xf>
    <xf numFmtId="0" fontId="0" fillId="16" borderId="3" xfId="0" applyFill="1" applyBorder="1" applyAlignment="1">
      <alignment horizontal="center" wrapText="1"/>
    </xf>
    <xf numFmtId="0" fontId="0" fillId="16" borderId="3" xfId="0" applyFill="1" applyBorder="1" applyAlignment="1">
      <alignment horizontal="center" vertical="center" wrapText="1"/>
    </xf>
    <xf numFmtId="0" fontId="1" fillId="17" borderId="19" xfId="0" applyFont="1" applyFill="1" applyBorder="1" applyAlignment="1">
      <alignment horizontal="center" vertical="center" wrapText="1"/>
    </xf>
    <xf numFmtId="0" fontId="1" fillId="17" borderId="11" xfId="0" applyFont="1" applyFill="1" applyBorder="1" applyAlignment="1">
      <alignment horizontal="center" vertical="center" wrapText="1"/>
    </xf>
    <xf numFmtId="0" fontId="0" fillId="18" borderId="12" xfId="0" applyFill="1" applyBorder="1" applyAlignment="1">
      <alignment horizontal="center" vertical="center"/>
    </xf>
    <xf numFmtId="0" fontId="0" fillId="18" borderId="5" xfId="0" applyFill="1" applyBorder="1" applyAlignment="1">
      <alignment horizontal="center" vertical="center"/>
    </xf>
    <xf numFmtId="0" fontId="0" fillId="18" borderId="7" xfId="0" applyFill="1" applyBorder="1" applyAlignment="1">
      <alignment horizontal="center" vertical="center"/>
    </xf>
    <xf numFmtId="0" fontId="1" fillId="17" borderId="3" xfId="0" applyFont="1" applyFill="1" applyBorder="1" applyAlignment="1">
      <alignment horizontal="center" vertical="center"/>
    </xf>
    <xf numFmtId="0" fontId="0" fillId="15" borderId="3" xfId="0" applyFill="1" applyBorder="1" applyAlignment="1">
      <alignment horizontal="center" vertical="center" wrapText="1"/>
    </xf>
    <xf numFmtId="0" fontId="0" fillId="15" borderId="3" xfId="0" applyFill="1" applyBorder="1" applyAlignment="1">
      <alignment horizontal="center" vertical="center"/>
    </xf>
    <xf numFmtId="0" fontId="0" fillId="13" borderId="3" xfId="0" applyFill="1" applyBorder="1" applyAlignment="1">
      <alignment horizontal="center" vertical="center"/>
    </xf>
    <xf numFmtId="0" fontId="0" fillId="13" borderId="32" xfId="0" applyFill="1" applyBorder="1" applyAlignment="1">
      <alignment horizontal="center" vertical="center"/>
    </xf>
    <xf numFmtId="0" fontId="1" fillId="13" borderId="3" xfId="0" applyFont="1" applyFill="1" applyBorder="1" applyAlignment="1">
      <alignment horizontal="center" vertical="center" wrapText="1"/>
    </xf>
    <xf numFmtId="0" fontId="1" fillId="13" borderId="3" xfId="0" applyFont="1" applyFill="1" applyBorder="1" applyAlignment="1">
      <alignment horizontal="center" vertical="center"/>
    </xf>
    <xf numFmtId="0" fontId="0" fillId="16" borderId="3" xfId="0" applyFill="1" applyBorder="1" applyAlignment="1">
      <alignment horizontal="center" vertical="center" wrapText="1"/>
    </xf>
    <xf numFmtId="0" fontId="4" fillId="13" borderId="11" xfId="0" applyFont="1" applyFill="1" applyBorder="1" applyAlignment="1">
      <alignment horizontal="center" vertical="center" wrapText="1"/>
    </xf>
    <xf numFmtId="0" fontId="1" fillId="17" borderId="0" xfId="0" applyFont="1" applyFill="1" applyAlignment="1">
      <alignment horizontal="center" vertical="center"/>
    </xf>
    <xf numFmtId="0" fontId="1" fillId="13" borderId="51" xfId="0" applyFont="1" applyFill="1" applyBorder="1" applyAlignment="1">
      <alignment horizontal="center" vertical="center"/>
    </xf>
    <xf numFmtId="0" fontId="4" fillId="13" borderId="19" xfId="0" applyFont="1" applyFill="1" applyBorder="1" applyAlignment="1">
      <alignment horizontal="center" vertical="center" wrapText="1"/>
    </xf>
    <xf numFmtId="0" fontId="6" fillId="15" borderId="55" xfId="0" applyFont="1" applyFill="1" applyBorder="1" applyAlignment="1">
      <alignment horizontal="center" vertical="center" wrapText="1"/>
    </xf>
    <xf numFmtId="0" fontId="1" fillId="13" borderId="52" xfId="0" applyFont="1" applyFill="1" applyBorder="1" applyAlignment="1">
      <alignment horizontal="center" vertical="center"/>
    </xf>
    <xf numFmtId="0" fontId="6" fillId="15" borderId="56" xfId="0" applyFont="1" applyFill="1" applyBorder="1" applyAlignment="1">
      <alignment horizontal="center" vertical="center" wrapText="1"/>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1" fillId="3" borderId="43" xfId="0" applyFont="1" applyFill="1" applyBorder="1" applyAlignment="1">
      <alignment vertical="center"/>
    </xf>
    <xf numFmtId="0" fontId="1" fillId="3" borderId="44" xfId="0" applyFont="1" applyFill="1" applyBorder="1" applyAlignment="1">
      <alignment horizontal="center" vertical="center"/>
    </xf>
    <xf numFmtId="0" fontId="9" fillId="3" borderId="48" xfId="0" applyFont="1" applyFill="1" applyBorder="1" applyAlignment="1">
      <alignment vertical="center"/>
    </xf>
    <xf numFmtId="0" fontId="9" fillId="3" borderId="46" xfId="0" applyFont="1" applyFill="1" applyBorder="1" applyAlignment="1">
      <alignment horizontal="center" vertical="center"/>
    </xf>
    <xf numFmtId="0" fontId="9" fillId="3" borderId="45" xfId="0" applyFont="1" applyFill="1" applyBorder="1" applyAlignment="1">
      <alignment vertical="center"/>
    </xf>
    <xf numFmtId="0" fontId="9" fillId="3" borderId="47" xfId="0" applyFont="1" applyFill="1" applyBorder="1" applyAlignment="1">
      <alignment horizontal="center" vertical="center"/>
    </xf>
    <xf numFmtId="0" fontId="0" fillId="2" borderId="44" xfId="0" applyFill="1" applyBorder="1" applyAlignment="1">
      <alignment horizontal="center" vertical="center"/>
    </xf>
    <xf numFmtId="0" fontId="0" fillId="2" borderId="60" xfId="0" applyFill="1" applyBorder="1" applyAlignment="1">
      <alignment vertical="center"/>
    </xf>
    <xf numFmtId="0" fontId="0" fillId="2" borderId="59" xfId="0" applyFill="1" applyBorder="1" applyAlignment="1">
      <alignment horizontal="center" vertical="center"/>
    </xf>
    <xf numFmtId="0" fontId="1" fillId="2" borderId="43" xfId="0" applyFont="1" applyFill="1" applyBorder="1" applyAlignment="1">
      <alignment vertical="center"/>
    </xf>
    <xf numFmtId="0" fontId="1" fillId="2" borderId="44" xfId="0" applyFont="1" applyFill="1" applyBorder="1" applyAlignment="1">
      <alignment horizontal="center" vertical="center"/>
    </xf>
    <xf numFmtId="0" fontId="9" fillId="2" borderId="48" xfId="0" applyFont="1" applyFill="1" applyBorder="1" applyAlignment="1">
      <alignment vertical="center"/>
    </xf>
    <xf numFmtId="0" fontId="9" fillId="2" borderId="46" xfId="0" applyFont="1" applyFill="1" applyBorder="1" applyAlignment="1">
      <alignment horizontal="center" vertical="center"/>
    </xf>
    <xf numFmtId="0" fontId="9" fillId="2" borderId="45" xfId="0" applyFont="1" applyFill="1" applyBorder="1" applyAlignment="1">
      <alignment vertical="center"/>
    </xf>
    <xf numFmtId="0" fontId="9" fillId="2" borderId="47" xfId="0" applyFont="1" applyFill="1" applyBorder="1" applyAlignment="1">
      <alignment horizontal="center" vertical="center"/>
    </xf>
    <xf numFmtId="0" fontId="0" fillId="3" borderId="20" xfId="0" applyFill="1" applyBorder="1" applyAlignment="1">
      <alignment horizontal="center" vertical="center"/>
    </xf>
    <xf numFmtId="0" fontId="0" fillId="3" borderId="44" xfId="0" applyFill="1" applyBorder="1" applyAlignment="1">
      <alignment horizontal="center" vertical="center"/>
    </xf>
    <xf numFmtId="0" fontId="0" fillId="3" borderId="43" xfId="0" applyFill="1" applyBorder="1" applyAlignment="1">
      <alignment horizontal="center" vertical="center"/>
    </xf>
    <xf numFmtId="0" fontId="0" fillId="3" borderId="60" xfId="0" applyFill="1" applyBorder="1" applyAlignment="1">
      <alignment vertical="center"/>
    </xf>
    <xf numFmtId="0" fontId="0" fillId="2" borderId="43" xfId="0" applyFill="1" applyBorder="1" applyAlignment="1">
      <alignment horizontal="center" vertical="center"/>
    </xf>
    <xf numFmtId="0" fontId="0" fillId="2" borderId="60"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2" borderId="48" xfId="0" applyFill="1" applyBorder="1" applyAlignment="1">
      <alignment horizontal="center" vertical="center"/>
    </xf>
    <xf numFmtId="0" fontId="0" fillId="2" borderId="61" xfId="0" applyFill="1" applyBorder="1" applyAlignment="1">
      <alignment horizontal="center"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2" fontId="1" fillId="0" borderId="34" xfId="0" applyNumberFormat="1" applyFont="1" applyBorder="1" applyAlignment="1">
      <alignment horizontal="center" vertical="center"/>
    </xf>
    <xf numFmtId="0" fontId="1" fillId="13" borderId="32" xfId="0" applyFont="1" applyFill="1" applyBorder="1" applyAlignment="1">
      <alignment horizontal="center" vertical="center"/>
    </xf>
    <xf numFmtId="0" fontId="1" fillId="13" borderId="35" xfId="0" applyFont="1" applyFill="1" applyBorder="1" applyAlignment="1">
      <alignment horizontal="center" vertical="center"/>
    </xf>
    <xf numFmtId="2" fontId="1" fillId="13" borderId="34" xfId="0" applyNumberFormat="1" applyFont="1" applyFill="1" applyBorder="1" applyAlignment="1">
      <alignment horizontal="center" vertical="center"/>
    </xf>
    <xf numFmtId="0" fontId="0" fillId="0" borderId="62" xfId="0" applyBorder="1" applyAlignment="1">
      <alignment horizontal="left" wrapText="1"/>
    </xf>
    <xf numFmtId="0" fontId="1" fillId="0" borderId="48" xfId="0" applyFont="1" applyBorder="1" applyAlignment="1">
      <alignment wrapText="1"/>
    </xf>
    <xf numFmtId="2" fontId="0" fillId="0" borderId="47" xfId="0" applyNumberFormat="1" applyBorder="1" applyAlignment="1">
      <alignment horizontal="center" vertical="center"/>
    </xf>
    <xf numFmtId="0" fontId="0" fillId="0" borderId="48" xfId="0" applyBorder="1" applyAlignment="1">
      <alignment horizontal="left" wrapText="1"/>
    </xf>
    <xf numFmtId="0" fontId="0" fillId="0" borderId="49" xfId="0" applyBorder="1" applyAlignment="1">
      <alignment horizontal="left" wrapText="1"/>
    </xf>
    <xf numFmtId="0" fontId="1" fillId="0" borderId="32" xfId="0" applyFont="1" applyBorder="1" applyAlignment="1">
      <alignment horizontal="left" wrapText="1"/>
    </xf>
    <xf numFmtId="0" fontId="1" fillId="0" borderId="20" xfId="0" applyFont="1" applyBorder="1" applyAlignment="1">
      <alignment horizontal="left" wrapText="1"/>
    </xf>
    <xf numFmtId="9" fontId="0" fillId="0" borderId="0" xfId="0" applyNumberFormat="1" applyBorder="1" applyAlignment="1">
      <alignment horizontal="center" vertical="center"/>
    </xf>
    <xf numFmtId="9" fontId="0" fillId="0" borderId="21" xfId="0" applyNumberFormat="1" applyBorder="1" applyAlignment="1">
      <alignment horizontal="center" vertical="center"/>
    </xf>
    <xf numFmtId="0" fontId="0" fillId="0" borderId="20" xfId="0" applyBorder="1" applyAlignment="1">
      <alignment horizontal="left" wrapText="1"/>
    </xf>
    <xf numFmtId="0" fontId="0" fillId="0" borderId="0" xfId="0" applyBorder="1" applyAlignment="1">
      <alignment horizontal="left" wrapText="1"/>
    </xf>
    <xf numFmtId="0" fontId="0" fillId="0" borderId="48" xfId="0" applyBorder="1" applyAlignment="1">
      <alignment horizontal="left" wrapText="1" indent="2"/>
    </xf>
    <xf numFmtId="0" fontId="0" fillId="0" borderId="49" xfId="0" applyBorder="1" applyAlignment="1">
      <alignment horizontal="left" wrapText="1" indent="2"/>
    </xf>
    <xf numFmtId="0" fontId="1" fillId="13" borderId="1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3" borderId="15" xfId="0" applyFont="1" applyFill="1" applyBorder="1" applyAlignment="1">
      <alignment horizontal="center" vertical="center"/>
    </xf>
    <xf numFmtId="0" fontId="1" fillId="13" borderId="58"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3" borderId="61" xfId="0" applyFont="1" applyFill="1" applyBorder="1" applyAlignment="1">
      <alignment horizontal="center" vertical="center"/>
    </xf>
    <xf numFmtId="0" fontId="1" fillId="13" borderId="32" xfId="0" applyFont="1" applyFill="1" applyBorder="1" applyAlignment="1">
      <alignment horizontal="left" wrapText="1"/>
    </xf>
    <xf numFmtId="9" fontId="1" fillId="13" borderId="35" xfId="0" applyNumberFormat="1" applyFont="1" applyFill="1" applyBorder="1" applyAlignment="1">
      <alignment horizontal="center" vertical="center"/>
    </xf>
    <xf numFmtId="0" fontId="1" fillId="13" borderId="16" xfId="0" applyFont="1" applyFill="1" applyBorder="1" applyAlignment="1">
      <alignment vertical="center" wrapText="1"/>
    </xf>
    <xf numFmtId="0" fontId="0" fillId="13" borderId="17" xfId="0" applyFill="1" applyBorder="1" applyAlignment="1">
      <alignment horizontal="center" vertical="center"/>
    </xf>
    <xf numFmtId="2" fontId="1" fillId="13" borderId="18" xfId="0" applyNumberFormat="1" applyFont="1" applyFill="1" applyBorder="1" applyAlignment="1">
      <alignment horizontal="center" vertical="center"/>
    </xf>
    <xf numFmtId="2" fontId="0" fillId="16" borderId="46" xfId="0" applyNumberFormat="1" applyFill="1" applyBorder="1" applyAlignment="1">
      <alignment horizontal="center" vertical="center"/>
    </xf>
    <xf numFmtId="2" fontId="0" fillId="16" borderId="50" xfId="0" applyNumberFormat="1" applyFill="1" applyBorder="1" applyAlignment="1">
      <alignment horizontal="center" vertical="center"/>
    </xf>
    <xf numFmtId="2" fontId="0" fillId="16" borderId="57" xfId="0" applyNumberFormat="1" applyFill="1" applyBorder="1" applyAlignment="1">
      <alignment horizontal="center"/>
    </xf>
    <xf numFmtId="0" fontId="0" fillId="16" borderId="46" xfId="0" applyFill="1" applyBorder="1" applyAlignment="1">
      <alignment horizontal="center" vertical="center"/>
    </xf>
    <xf numFmtId="0" fontId="0" fillId="16" borderId="50" xfId="0" applyFill="1" applyBorder="1" applyAlignment="1">
      <alignment horizontal="center" vertical="center"/>
    </xf>
    <xf numFmtId="0" fontId="0" fillId="0" borderId="3" xfId="0" applyBorder="1" applyAlignment="1">
      <alignment horizontal="left" wrapText="1"/>
    </xf>
    <xf numFmtId="0" fontId="1" fillId="14" borderId="3" xfId="0" applyFont="1" applyFill="1" applyBorder="1" applyAlignment="1">
      <alignment horizontal="center" vertical="center" wrapText="1"/>
    </xf>
    <xf numFmtId="0" fontId="0" fillId="20" borderId="3" xfId="0" applyFill="1" applyBorder="1" applyAlignment="1">
      <alignment horizontal="center" vertical="center" wrapText="1"/>
    </xf>
    <xf numFmtId="0" fontId="0" fillId="0" borderId="1" xfId="0" applyBorder="1" applyAlignment="1">
      <alignment vertical="center"/>
    </xf>
    <xf numFmtId="0" fontId="0" fillId="0" borderId="63"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1" fillId="13" borderId="51" xfId="0" applyFont="1" applyFill="1" applyBorder="1" applyAlignment="1">
      <alignment horizontal="center" vertical="center"/>
    </xf>
    <xf numFmtId="0" fontId="1" fillId="13" borderId="19" xfId="0" applyFont="1" applyFill="1" applyBorder="1" applyAlignment="1">
      <alignment vertical="center"/>
    </xf>
    <xf numFmtId="0" fontId="1" fillId="13" borderId="55" xfId="0" applyFont="1" applyFill="1" applyBorder="1" applyAlignment="1">
      <alignment vertical="center"/>
    </xf>
    <xf numFmtId="0" fontId="0" fillId="0" borderId="3" xfId="0" applyBorder="1" applyAlignment="1">
      <alignment horizontal="center" wrapText="1"/>
    </xf>
    <xf numFmtId="0" fontId="1" fillId="0" borderId="3" xfId="0" applyFont="1" applyBorder="1" applyAlignment="1">
      <alignment horizontal="center" vertical="center" wrapText="1"/>
    </xf>
    <xf numFmtId="0" fontId="1" fillId="0" borderId="3" xfId="0" applyFont="1" applyBorder="1" applyAlignment="1">
      <alignment horizontal="center"/>
    </xf>
    <xf numFmtId="0" fontId="0" fillId="0" borderId="3" xfId="0" applyBorder="1" applyAlignment="1">
      <alignment wrapText="1"/>
    </xf>
    <xf numFmtId="9" fontId="0" fillId="0" borderId="3" xfId="0" applyNumberFormat="1" applyBorder="1" applyAlignment="1">
      <alignment vertical="center"/>
    </xf>
    <xf numFmtId="0" fontId="0" fillId="0" borderId="3" xfId="0" applyBorder="1" applyAlignment="1">
      <alignment horizontal="left" wrapText="1" indent="3"/>
    </xf>
    <xf numFmtId="0" fontId="1" fillId="13" borderId="32" xfId="0" applyFont="1" applyFill="1" applyBorder="1" applyAlignment="1">
      <alignment horizontal="center" vertical="center"/>
    </xf>
    <xf numFmtId="0" fontId="1" fillId="13" borderId="35" xfId="0" applyFont="1" applyFill="1" applyBorder="1" applyAlignment="1">
      <alignment horizontal="center" vertical="center"/>
    </xf>
    <xf numFmtId="0" fontId="1" fillId="13" borderId="34" xfId="0" applyFont="1" applyFill="1" applyBorder="1" applyAlignment="1">
      <alignment horizontal="center" vertical="center"/>
    </xf>
    <xf numFmtId="164" fontId="1" fillId="13" borderId="3" xfId="0" applyNumberFormat="1" applyFont="1" applyFill="1" applyBorder="1" applyAlignment="1">
      <alignment horizontal="center" vertical="center"/>
    </xf>
    <xf numFmtId="49" fontId="1" fillId="11" borderId="0" xfId="0" applyNumberFormat="1" applyFont="1" applyFill="1" applyBorder="1" applyAlignment="1">
      <alignment horizontal="center" wrapText="1"/>
    </xf>
    <xf numFmtId="0" fontId="8" fillId="0" borderId="67" xfId="0" applyFont="1" applyBorder="1" applyAlignment="1">
      <alignment horizontal="center" vertical="center" wrapText="1"/>
    </xf>
    <xf numFmtId="49" fontId="11" fillId="0" borderId="68" xfId="0" applyNumberFormat="1" applyFont="1" applyBorder="1" applyAlignment="1">
      <alignment horizontal="left" vertical="center" wrapText="1"/>
    </xf>
    <xf numFmtId="0" fontId="0" fillId="11" borderId="69" xfId="0" applyFill="1" applyBorder="1" applyAlignment="1">
      <alignment horizontal="center" vertical="center"/>
    </xf>
    <xf numFmtId="49" fontId="11" fillId="0" borderId="68" xfId="0" applyNumberFormat="1" applyFont="1" applyBorder="1" applyAlignment="1">
      <alignment horizontal="left" vertical="top" wrapText="1"/>
    </xf>
    <xf numFmtId="0" fontId="7" fillId="11" borderId="69" xfId="0" applyFont="1" applyFill="1" applyBorder="1" applyAlignment="1">
      <alignment horizontal="center" vertical="center"/>
    </xf>
    <xf numFmtId="0" fontId="11" fillId="0" borderId="68" xfId="0" applyFont="1" applyBorder="1" applyAlignment="1">
      <alignment horizontal="left" vertical="top" wrapText="1"/>
    </xf>
    <xf numFmtId="3" fontId="0" fillId="11" borderId="69" xfId="0" applyNumberFormat="1" applyFill="1" applyBorder="1" applyAlignment="1">
      <alignment horizontal="center" vertical="center"/>
    </xf>
    <xf numFmtId="49" fontId="1" fillId="21" borderId="64" xfId="0" applyNumberFormat="1" applyFont="1" applyFill="1" applyBorder="1" applyAlignment="1">
      <alignment horizontal="center" vertical="center" wrapText="1"/>
    </xf>
    <xf numFmtId="49" fontId="1" fillId="21" borderId="65" xfId="0" applyNumberFormat="1" applyFont="1" applyFill="1" applyBorder="1" applyAlignment="1">
      <alignment horizontal="center" vertical="center" wrapText="1"/>
    </xf>
    <xf numFmtId="0" fontId="1" fillId="21" borderId="66" xfId="0" applyFont="1" applyFill="1" applyBorder="1" applyAlignment="1">
      <alignment horizontal="center" vertical="center"/>
    </xf>
    <xf numFmtId="49" fontId="1" fillId="22" borderId="32" xfId="0" applyNumberFormat="1" applyFont="1" applyFill="1" applyBorder="1" applyAlignment="1">
      <alignment horizontal="left" vertical="center" wrapText="1"/>
    </xf>
    <xf numFmtId="49" fontId="1" fillId="22" borderId="35" xfId="0" applyNumberFormat="1" applyFont="1" applyFill="1" applyBorder="1" applyAlignment="1">
      <alignment horizontal="left" vertical="center" wrapText="1"/>
    </xf>
    <xf numFmtId="49" fontId="1" fillId="22" borderId="34" xfId="0" applyNumberFormat="1" applyFont="1" applyFill="1" applyBorder="1" applyAlignment="1">
      <alignment horizontal="left" vertical="center" wrapText="1"/>
    </xf>
    <xf numFmtId="0" fontId="4" fillId="13" borderId="2" xfId="0" applyFont="1" applyFill="1" applyBorder="1" applyAlignment="1">
      <alignment horizontal="center" vertical="center" wrapText="1"/>
    </xf>
    <xf numFmtId="0" fontId="1" fillId="16" borderId="11" xfId="0" applyFont="1" applyFill="1" applyBorder="1" applyAlignment="1">
      <alignment horizontal="center" vertical="center" wrapText="1"/>
    </xf>
    <xf numFmtId="0" fontId="1" fillId="13" borderId="14" xfId="0" applyFont="1" applyFill="1" applyBorder="1" applyAlignment="1">
      <alignment horizontal="center" vertical="center"/>
    </xf>
    <xf numFmtId="0" fontId="4" fillId="13" borderId="13" xfId="0" applyFont="1" applyFill="1" applyBorder="1" applyAlignment="1">
      <alignment horizontal="center" vertical="center" wrapText="1"/>
    </xf>
    <xf numFmtId="0" fontId="1" fillId="13" borderId="55" xfId="0" applyFont="1" applyFill="1" applyBorder="1" applyAlignment="1">
      <alignment horizontal="center" vertical="center"/>
    </xf>
    <xf numFmtId="0" fontId="1" fillId="13" borderId="58" xfId="0" applyFont="1" applyFill="1" applyBorder="1" applyAlignment="1">
      <alignment horizontal="center" vertical="center"/>
    </xf>
    <xf numFmtId="0" fontId="1" fillId="16" borderId="56" xfId="0" applyFont="1" applyFill="1" applyBorder="1" applyAlignment="1">
      <alignment horizontal="center" vertical="center" wrapText="1"/>
    </xf>
    <xf numFmtId="0" fontId="0" fillId="3" borderId="53" xfId="0" applyFill="1" applyBorder="1" applyAlignment="1">
      <alignment horizontal="center" vertical="center"/>
    </xf>
    <xf numFmtId="9" fontId="0" fillId="3" borderId="57" xfId="0" applyNumberFormat="1" applyFill="1" applyBorder="1" applyAlignment="1">
      <alignment horizontal="center" vertical="center"/>
    </xf>
    <xf numFmtId="9" fontId="0" fillId="3" borderId="46" xfId="0" applyNumberFormat="1" applyFill="1" applyBorder="1" applyAlignment="1">
      <alignment horizontal="center" vertical="center"/>
    </xf>
    <xf numFmtId="0" fontId="0" fillId="3" borderId="46" xfId="0" applyFill="1" applyBorder="1" applyAlignment="1">
      <alignment vertical="center"/>
    </xf>
    <xf numFmtId="0" fontId="0" fillId="3" borderId="47" xfId="0" applyFill="1" applyBorder="1" applyAlignment="1">
      <alignment vertical="center"/>
    </xf>
    <xf numFmtId="9" fontId="0" fillId="3" borderId="44" xfId="0" applyNumberFormat="1"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1" fillId="0" borderId="34" xfId="0" applyFont="1" applyBorder="1" applyAlignment="1">
      <alignment horizontal="center"/>
    </xf>
    <xf numFmtId="0" fontId="0" fillId="14" borderId="3" xfId="0" applyFill="1" applyBorder="1" applyAlignment="1">
      <alignment horizontal="center" vertical="center"/>
    </xf>
    <xf numFmtId="0" fontId="0" fillId="19" borderId="3" xfId="0" applyFill="1" applyBorder="1" applyAlignment="1">
      <alignment horizontal="center" vertical="center" wrapText="1"/>
    </xf>
    <xf numFmtId="0" fontId="0" fillId="17" borderId="3" xfId="0" applyFill="1" applyBorder="1" applyAlignment="1">
      <alignment horizontal="center" vertical="center"/>
    </xf>
    <xf numFmtId="0" fontId="0" fillId="16" borderId="43" xfId="0" applyFill="1" applyBorder="1" applyAlignment="1">
      <alignment vertical="center"/>
    </xf>
    <xf numFmtId="0" fontId="0" fillId="16" borderId="6" xfId="0" applyFill="1" applyBorder="1" applyAlignment="1">
      <alignment horizontal="center" vertical="center"/>
    </xf>
    <xf numFmtId="0" fontId="0" fillId="16" borderId="6" xfId="0" applyFill="1" applyBorder="1" applyAlignment="1">
      <alignment horizontal="left" vertical="center" wrapText="1"/>
    </xf>
    <xf numFmtId="0" fontId="0" fillId="16" borderId="5" xfId="0" applyFill="1" applyBorder="1" applyAlignment="1">
      <alignment vertical="center" wrapText="1"/>
    </xf>
    <xf numFmtId="9" fontId="0" fillId="16" borderId="6" xfId="0" applyNumberFormat="1" applyFill="1" applyBorder="1" applyAlignment="1">
      <alignment horizontal="center" vertical="center"/>
    </xf>
    <xf numFmtId="9" fontId="0" fillId="16" borderId="44" xfId="0" applyNumberFormat="1" applyFill="1" applyBorder="1" applyAlignment="1">
      <alignment horizontal="center" vertical="center"/>
    </xf>
    <xf numFmtId="0" fontId="0" fillId="16" borderId="48" xfId="0" applyFill="1" applyBorder="1" applyAlignment="1">
      <alignment vertical="center"/>
    </xf>
    <xf numFmtId="0" fontId="0" fillId="16" borderId="5" xfId="0" applyFill="1" applyBorder="1" applyAlignment="1">
      <alignment horizontal="center" vertical="center"/>
    </xf>
    <xf numFmtId="0" fontId="0" fillId="16" borderId="5" xfId="0" applyFill="1" applyBorder="1" applyAlignment="1">
      <alignment horizontal="left" vertical="center" wrapText="1"/>
    </xf>
    <xf numFmtId="9" fontId="0" fillId="16" borderId="5" xfId="0" applyNumberFormat="1" applyFill="1" applyBorder="1" applyAlignment="1">
      <alignment horizontal="center" vertical="center"/>
    </xf>
    <xf numFmtId="9" fontId="0" fillId="16" borderId="46" xfId="0" applyNumberFormat="1" applyFill="1" applyBorder="1" applyAlignment="1">
      <alignment horizontal="center" vertical="center"/>
    </xf>
    <xf numFmtId="0" fontId="0" fillId="16" borderId="5" xfId="0" applyFill="1" applyBorder="1" applyAlignment="1">
      <alignment vertical="center"/>
    </xf>
    <xf numFmtId="0" fontId="0" fillId="16" borderId="45" xfId="0" applyFill="1" applyBorder="1" applyAlignment="1">
      <alignment vertical="center"/>
    </xf>
    <xf numFmtId="0" fontId="0" fillId="16" borderId="8" xfId="0" applyFill="1" applyBorder="1" applyAlignment="1">
      <alignment horizontal="center" vertical="center"/>
    </xf>
    <xf numFmtId="0" fontId="0" fillId="16" borderId="8" xfId="0" applyFill="1" applyBorder="1" applyAlignment="1">
      <alignment vertical="center"/>
    </xf>
    <xf numFmtId="0" fontId="0" fillId="16" borderId="47" xfId="0" applyFill="1" applyBorder="1" applyAlignment="1">
      <alignment horizontal="center" vertical="center"/>
    </xf>
    <xf numFmtId="0" fontId="0" fillId="16" borderId="43" xfId="0" applyFill="1" applyBorder="1" applyAlignment="1">
      <alignment horizontal="center" vertical="center"/>
    </xf>
    <xf numFmtId="0" fontId="0" fillId="16" borderId="6" xfId="0" applyFill="1" applyBorder="1" applyAlignment="1">
      <alignment horizontal="center" vertical="center"/>
    </xf>
    <xf numFmtId="0" fontId="0" fillId="16" borderId="0" xfId="0" applyFill="1" applyBorder="1" applyAlignment="1">
      <alignment horizontal="center" vertical="center" wrapText="1"/>
    </xf>
    <xf numFmtId="0" fontId="0" fillId="16" borderId="6" xfId="0" applyFill="1" applyBorder="1" applyAlignment="1">
      <alignment vertical="center" wrapText="1"/>
    </xf>
    <xf numFmtId="0" fontId="0" fillId="16" borderId="48" xfId="0" applyFill="1" applyBorder="1" applyAlignment="1">
      <alignment horizontal="center" vertical="center"/>
    </xf>
    <xf numFmtId="0" fontId="0" fillId="16" borderId="5" xfId="0" applyFill="1" applyBorder="1" applyAlignment="1">
      <alignment horizontal="center" vertical="center"/>
    </xf>
    <xf numFmtId="0" fontId="0" fillId="16" borderId="6" xfId="0" applyFill="1" applyBorder="1" applyAlignment="1">
      <alignment horizontal="center" vertical="center" wrapText="1"/>
    </xf>
    <xf numFmtId="0" fontId="0" fillId="16" borderId="47" xfId="0" applyFill="1" applyBorder="1" applyAlignment="1">
      <alignment vertical="center"/>
    </xf>
    <xf numFmtId="0" fontId="0" fillId="16" borderId="46" xfId="0" applyFill="1" applyBorder="1" applyAlignment="1">
      <alignment vertical="center"/>
    </xf>
    <xf numFmtId="0" fontId="0" fillId="16" borderId="49" xfId="0" applyFill="1" applyBorder="1" applyAlignment="1">
      <alignment vertical="center"/>
    </xf>
    <xf numFmtId="0" fontId="0" fillId="16" borderId="7" xfId="0" applyFill="1" applyBorder="1" applyAlignment="1">
      <alignment horizontal="center" vertical="center"/>
    </xf>
    <xf numFmtId="0" fontId="0" fillId="16" borderId="7" xfId="0" applyFill="1" applyBorder="1" applyAlignment="1">
      <alignment vertical="center"/>
    </xf>
    <xf numFmtId="0" fontId="0" fillId="16" borderId="50" xfId="0" applyFill="1" applyBorder="1" applyAlignment="1">
      <alignment vertical="center"/>
    </xf>
    <xf numFmtId="0" fontId="1" fillId="14" borderId="3" xfId="0" applyFont="1" applyFill="1" applyBorder="1" applyAlignment="1">
      <alignment horizontal="center" vertical="center"/>
    </xf>
    <xf numFmtId="0" fontId="1" fillId="19" borderId="3" xfId="0" applyFont="1" applyFill="1" applyBorder="1" applyAlignment="1">
      <alignment horizontal="center" vertical="center"/>
    </xf>
    <xf numFmtId="0" fontId="0" fillId="2" borderId="3" xfId="0" applyFill="1" applyBorder="1" applyAlignment="1">
      <alignment vertical="top" wrapText="1"/>
    </xf>
    <xf numFmtId="0" fontId="0" fillId="0" borderId="3" xfId="0" applyBorder="1" applyAlignment="1">
      <alignment vertical="top" wrapText="1"/>
    </xf>
    <xf numFmtId="0" fontId="0" fillId="0" borderId="3" xfId="0" applyBorder="1" applyAlignment="1">
      <alignment vertical="center" wrapText="1"/>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vertical="center" wrapText="1"/>
    </xf>
    <xf numFmtId="0" fontId="0" fillId="2" borderId="36" xfId="0" applyFill="1" applyBorder="1" applyAlignment="1">
      <alignment horizontal="center" vertical="center" wrapText="1"/>
    </xf>
    <xf numFmtId="0" fontId="0" fillId="2" borderId="29" xfId="0" applyFill="1" applyBorder="1" applyAlignment="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23" borderId="3" xfId="0" applyFill="1" applyBorder="1" applyAlignment="1">
      <alignment horizontal="center" vertical="center"/>
    </xf>
    <xf numFmtId="0" fontId="0" fillId="23" borderId="3" xfId="0"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B25F1A"/>
      <color rgb="FFCCE53B"/>
      <color rgb="FFFF7F16"/>
      <color rgb="FFF4D5A5"/>
      <color rgb="FF46C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C$11"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Drop" dropStyle="combo" dx="26" fmlaLink="D37" fmlaRange="'Support 2'!$D$8:$D$10" noThreeD="1" sel="1" val="0"/>
</file>

<file path=xl/drawings/_rels/drawing1.xml.rels><?xml version="1.0" encoding="UTF-8" standalone="yes"?>
<Relationships xmlns="http://schemas.openxmlformats.org/package/2006/relationships"><Relationship Id="rId3" Type="http://schemas.openxmlformats.org/officeDocument/2006/relationships/hyperlink" Target="#'Politica Financiera'!A1"/><Relationship Id="rId2" Type="http://schemas.openxmlformats.org/officeDocument/2006/relationships/hyperlink" Target="#'Datos Entrada'!A1"/><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Nivel de Riesgo'!A1"/><Relationship Id="rId4" Type="http://schemas.openxmlformats.org/officeDocument/2006/relationships/hyperlink" Target="#'ODS Analisis'!A1"/></Relationships>
</file>

<file path=xl/drawings/_rels/drawing2.xml.rels><?xml version="1.0" encoding="UTF-8" standalone="yes"?>
<Relationships xmlns="http://schemas.openxmlformats.org/package/2006/relationships"><Relationship Id="rId1" Type="http://schemas.openxmlformats.org/officeDocument/2006/relationships/hyperlink" Target="#LEAME!E1"/></Relationships>
</file>

<file path=xl/drawings/_rels/drawing3.xml.rels><?xml version="1.0" encoding="UTF-8" standalone="yes"?>
<Relationships xmlns="http://schemas.openxmlformats.org/package/2006/relationships"><Relationship Id="rId1" Type="http://schemas.openxmlformats.org/officeDocument/2006/relationships/hyperlink" Target="#LEAME!E1"/></Relationships>
</file>

<file path=xl/drawings/_rels/drawing4.xml.rels><?xml version="1.0" encoding="UTF-8" standalone="yes"?>
<Relationships xmlns="http://schemas.openxmlformats.org/package/2006/relationships"><Relationship Id="rId1" Type="http://schemas.openxmlformats.org/officeDocument/2006/relationships/hyperlink" Target="#LEAME!E1"/></Relationships>
</file>

<file path=xl/drawings/_rels/drawing5.xml.rels><?xml version="1.0" encoding="UTF-8" standalone="yes"?>
<Relationships xmlns="http://schemas.openxmlformats.org/package/2006/relationships"><Relationship Id="rId1" Type="http://schemas.openxmlformats.org/officeDocument/2006/relationships/hyperlink" Target="#LEAME!E1"/></Relationships>
</file>

<file path=xl/drawings/_rels/drawing6.xml.rels><?xml version="1.0" encoding="UTF-8" standalone="yes"?>
<Relationships xmlns="http://schemas.openxmlformats.org/package/2006/relationships"><Relationship Id="rId1" Type="http://schemas.openxmlformats.org/officeDocument/2006/relationships/hyperlink" Target="#LEAME!E1"/></Relationships>
</file>

<file path=xl/drawings/_rels/drawing7.xml.rels><?xml version="1.0" encoding="UTF-8" standalone="yes"?>
<Relationships xmlns="http://schemas.openxmlformats.org/package/2006/relationships"><Relationship Id="rId1" Type="http://schemas.openxmlformats.org/officeDocument/2006/relationships/hyperlink" Target="#LEAME!E1"/></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708660</xdr:colOff>
      <xdr:row>0</xdr:row>
      <xdr:rowOff>83820</xdr:rowOff>
    </xdr:from>
    <xdr:to>
      <xdr:col>3</xdr:col>
      <xdr:colOff>236220</xdr:colOff>
      <xdr:row>4</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08660" y="83820"/>
          <a:ext cx="1905000" cy="781050"/>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777240</xdr:colOff>
          <xdr:row>6</xdr:row>
          <xdr:rowOff>175260</xdr:rowOff>
        </xdr:from>
        <xdr:to>
          <xdr:col>4</xdr:col>
          <xdr:colOff>358140</xdr:colOff>
          <xdr:row>11</xdr:row>
          <xdr:rowOff>76200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777240" y="1347568"/>
              <a:ext cx="3081541" cy="877863"/>
              <a:chOff x="777241" y="1272539"/>
              <a:chExt cx="2750819" cy="815338"/>
            </a:xfrm>
          </xdr:grpSpPr>
          <xdr:sp macro="" textlink="">
            <xdr:nvSpPr>
              <xdr:cNvPr id="15367" name="Option Button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777241" y="1272539"/>
                <a:ext cx="1280161" cy="388620"/>
              </a:xfrm>
              <a:prstGeom prst="rect">
                <a:avLst/>
              </a:prstGeom>
              <a:gradFill rotWithShape="1">
                <a:gsLst>
                  <a:gs pos="0">
                    <a:srgbClr val="FFFFFF"/>
                  </a:gs>
                  <a:gs pos="50000">
                    <a:srgbClr val="00CCFF" mc:Ignorable="a14" a14:legacySpreadsheetColorIndex="40"/>
                  </a:gs>
                  <a:gs pos="100000">
                    <a:srgbClr val="FFFFFF"/>
                  </a:gs>
                </a:gsLst>
                <a:lin ang="5400000" scaled="1"/>
              </a:gradFill>
              <a:ln>
                <a:noFill/>
              </a:ln>
              <a:extLs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MX" sz="800" b="0" i="0" u="none" strike="noStrike" baseline="0">
                    <a:solidFill>
                      <a:srgbClr val="000000"/>
                    </a:solidFill>
                    <a:latin typeface="Segoe UI" pitchFamily="2" charset="0"/>
                    <a:cs typeface="Segoe UI" pitchFamily="2" charset="0"/>
                  </a:rPr>
                  <a:t>ACCESS TO ENERGY</a:t>
                </a:r>
              </a:p>
            </xdr:txBody>
          </xdr:sp>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2217420" y="1280160"/>
                <a:ext cx="1310640" cy="388620"/>
              </a:xfrm>
              <a:prstGeom prst="rect">
                <a:avLst/>
              </a:prstGeom>
              <a:gradFill rotWithShape="1">
                <a:gsLst>
                  <a:gs pos="0">
                    <a:srgbClr val="FFFFFF"/>
                  </a:gs>
                  <a:gs pos="50000">
                    <a:srgbClr val="008000" mc:Ignorable="a14" a14:legacySpreadsheetColorIndex="17"/>
                  </a:gs>
                  <a:gs pos="100000">
                    <a:srgbClr val="FFFFFF"/>
                  </a:gs>
                </a:gsLst>
                <a:lin ang="5400000" scaled="1"/>
              </a:gradFill>
              <a:ln>
                <a:noFill/>
              </a:ln>
              <a:extLs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MX" sz="800" b="0" i="0" u="none" strike="noStrike" baseline="0">
                    <a:solidFill>
                      <a:srgbClr val="000000"/>
                    </a:solidFill>
                    <a:latin typeface="Segoe UI" pitchFamily="2" charset="0"/>
                    <a:cs typeface="Segoe UI" pitchFamily="2" charset="0"/>
                  </a:rPr>
                  <a:t>FORESTS AND LAND USE</a:t>
                </a:r>
              </a:p>
            </xdr:txBody>
          </xdr:sp>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1394460" y="1699258"/>
                <a:ext cx="1310640" cy="388619"/>
              </a:xfrm>
              <a:prstGeom prst="rect">
                <a:avLst/>
              </a:prstGeom>
              <a:gradFill rotWithShape="1">
                <a:gsLst>
                  <a:gs pos="0">
                    <a:srgbClr val="FFFFFF"/>
                  </a:gs>
                  <a:gs pos="50000">
                    <a:srgbClr val="808080" mc:Ignorable="a14" a14:legacySpreadsheetColorIndex="23"/>
                  </a:gs>
                  <a:gs pos="100000">
                    <a:srgbClr val="FFFFFF"/>
                  </a:gs>
                </a:gsLst>
                <a:lin ang="5400000" scaled="1"/>
              </a:gradFill>
              <a:ln>
                <a:noFill/>
              </a:ln>
              <a:extLs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MX" sz="800" b="0" i="0" u="none" strike="noStrike" baseline="0">
                    <a:solidFill>
                      <a:srgbClr val="000000"/>
                    </a:solidFill>
                    <a:latin typeface="Segoe UI" pitchFamily="2" charset="0"/>
                    <a:cs typeface="Segoe UI" pitchFamily="2" charset="0"/>
                  </a:rPr>
                  <a:t>AGRICULTURE</a:t>
                </a:r>
              </a:p>
            </xdr:txBody>
          </xdr:sp>
        </xdr:grpSp>
        <xdr:clientData/>
      </xdr:twoCellAnchor>
    </mc:Choice>
    <mc:Fallback/>
  </mc:AlternateContent>
  <xdr:twoCellAnchor>
    <xdr:from>
      <xdr:col>6</xdr:col>
      <xdr:colOff>213360</xdr:colOff>
      <xdr:row>5</xdr:row>
      <xdr:rowOff>24765</xdr:rowOff>
    </xdr:from>
    <xdr:to>
      <xdr:col>9</xdr:col>
      <xdr:colOff>281940</xdr:colOff>
      <xdr:row>10</xdr:row>
      <xdr:rowOff>13335</xdr:rowOff>
    </xdr:to>
    <xdr:sp macro="" textlink="">
      <xdr:nvSpPr>
        <xdr:cNvPr id="5" name="Rectángulo: esquinas redondeadas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4175760" y="939165"/>
          <a:ext cx="2446020" cy="902970"/>
        </a:xfrm>
        <a:prstGeom prst="roundRect">
          <a:avLst/>
        </a:prstGeom>
        <a:solidFill>
          <a:srgbClr val="FF7F16"/>
        </a:solidFill>
        <a:scene3d>
          <a:camera prst="orthographicFront"/>
          <a:lightRig rig="threePt" dir="t"/>
        </a:scene3d>
        <a:sp3d>
          <a:bevelT w="139700" prst="cross"/>
        </a:sp3d>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s-BO" sz="1600" b="0"/>
            <a:t>Match with investment criteria</a:t>
          </a:r>
        </a:p>
      </xdr:txBody>
    </xdr:sp>
    <xdr:clientData/>
  </xdr:twoCellAnchor>
  <xdr:twoCellAnchor>
    <xdr:from>
      <xdr:col>6</xdr:col>
      <xdr:colOff>213360</xdr:colOff>
      <xdr:row>10</xdr:row>
      <xdr:rowOff>99060</xdr:rowOff>
    </xdr:from>
    <xdr:to>
      <xdr:col>9</xdr:col>
      <xdr:colOff>190500</xdr:colOff>
      <xdr:row>15</xdr:row>
      <xdr:rowOff>87630</xdr:rowOff>
    </xdr:to>
    <xdr:sp macro="" textlink="">
      <xdr:nvSpPr>
        <xdr:cNvPr id="6" name="Rectángulo: esquinas redondeadas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4175760" y="1927860"/>
          <a:ext cx="2354580" cy="902970"/>
        </a:xfrm>
        <a:prstGeom prst="roundRect">
          <a:avLst/>
        </a:prstGeom>
        <a:solidFill>
          <a:srgbClr val="46C5E2"/>
        </a:solidFill>
        <a:scene3d>
          <a:camera prst="orthographicFront"/>
          <a:lightRig rig="threePt" dir="t"/>
        </a:scene3d>
        <a:sp3d>
          <a:bevelT w="139700" prst="cross"/>
        </a:sp3d>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marL="0" indent="0" algn="ctr"/>
          <a:r>
            <a:rPr lang="es-BO" sz="1600" b="0">
              <a:solidFill>
                <a:schemeClr val="dk1"/>
              </a:solidFill>
              <a:latin typeface="+mn-lt"/>
              <a:ea typeface="+mn-ea"/>
              <a:cs typeface="+mn-cs"/>
            </a:rPr>
            <a:t>Coincidence with financial policy</a:t>
          </a:r>
        </a:p>
      </xdr:txBody>
    </xdr:sp>
    <xdr:clientData/>
  </xdr:twoCellAnchor>
  <xdr:twoCellAnchor>
    <xdr:from>
      <xdr:col>9</xdr:col>
      <xdr:colOff>497205</xdr:colOff>
      <xdr:row>5</xdr:row>
      <xdr:rowOff>30480</xdr:rowOff>
    </xdr:from>
    <xdr:to>
      <xdr:col>12</xdr:col>
      <xdr:colOff>474345</xdr:colOff>
      <xdr:row>10</xdr:row>
      <xdr:rowOff>9525</xdr:rowOff>
    </xdr:to>
    <xdr:sp macro="" textlink="">
      <xdr:nvSpPr>
        <xdr:cNvPr id="7" name="Rectángulo: esquinas redondeadas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6837045" y="944880"/>
          <a:ext cx="2354580" cy="893445"/>
        </a:xfrm>
        <a:prstGeom prst="roundRect">
          <a:avLst/>
        </a:prstGeom>
        <a:solidFill>
          <a:srgbClr val="CCE53B"/>
        </a:solidFill>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s-BO" sz="1600" b="0"/>
            <a:t>Linkage with Sustainable Development Goals</a:t>
          </a:r>
        </a:p>
      </xdr:txBody>
    </xdr:sp>
    <xdr:clientData/>
  </xdr:twoCellAnchor>
  <xdr:twoCellAnchor>
    <xdr:from>
      <xdr:col>9</xdr:col>
      <xdr:colOff>474345</xdr:colOff>
      <xdr:row>10</xdr:row>
      <xdr:rowOff>99060</xdr:rowOff>
    </xdr:from>
    <xdr:to>
      <xdr:col>12</xdr:col>
      <xdr:colOff>451485</xdr:colOff>
      <xdr:row>15</xdr:row>
      <xdr:rowOff>78105</xdr:rowOff>
    </xdr:to>
    <xdr:sp macro="" textlink="">
      <xdr:nvSpPr>
        <xdr:cNvPr id="8" name="Rectángulo: esquinas redondeadas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6814185" y="1927860"/>
          <a:ext cx="2354580" cy="893445"/>
        </a:xfrm>
        <a:prstGeom prst="roundRect">
          <a:avLst/>
        </a:prstGeom>
        <a:solidFill>
          <a:srgbClr val="B25F1A"/>
        </a:solidFill>
        <a:scene3d>
          <a:camera prst="orthographicFront"/>
          <a:lightRig rig="threePt" dir="t"/>
        </a:scene3d>
        <a:sp3d>
          <a:bevelT w="139700" prst="cross"/>
        </a:sp3d>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s-BO" sz="1600" b="0"/>
            <a:t>Risk level for the Funder</a:t>
          </a:r>
        </a:p>
      </xdr:txBody>
    </xdr:sp>
    <xdr:clientData/>
  </xdr:twoCellAnchor>
  <mc:AlternateContent xmlns:mc="http://schemas.openxmlformats.org/markup-compatibility/2006">
    <mc:Choice xmlns:a14="http://schemas.microsoft.com/office/drawing/2010/main" Requires="a14">
      <xdr:twoCellAnchor editAs="oneCell">
        <xdr:from>
          <xdr:col>3</xdr:col>
          <xdr:colOff>76200</xdr:colOff>
          <xdr:row>35</xdr:row>
          <xdr:rowOff>177800</xdr:rowOff>
        </xdr:from>
        <xdr:to>
          <xdr:col>3</xdr:col>
          <xdr:colOff>889000</xdr:colOff>
          <xdr:row>37</xdr:row>
          <xdr:rowOff>25400</xdr:rowOff>
        </xdr:to>
        <xdr:sp macro="" textlink="">
          <xdr:nvSpPr>
            <xdr:cNvPr id="15370" name="Drop Down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xdr:col>
      <xdr:colOff>671635</xdr:colOff>
      <xdr:row>1</xdr:row>
      <xdr:rowOff>24424</xdr:rowOff>
    </xdr:from>
    <xdr:to>
      <xdr:col>7</xdr:col>
      <xdr:colOff>624303</xdr:colOff>
      <xdr:row>3</xdr:row>
      <xdr:rowOff>154355</xdr:rowOff>
    </xdr:to>
    <xdr:pic>
      <xdr:nvPicPr>
        <xdr:cNvPr id="9" name="image2.png" descr="Imagen que contiene botella, firmar, alimentos, palo&#10;&#10;Descripción generada automáticamente">
          <a:extLst>
            <a:ext uri="{FF2B5EF4-FFF2-40B4-BE49-F238E27FC236}">
              <a16:creationId xmlns:a16="http://schemas.microsoft.com/office/drawing/2014/main" id="{BEC0B588-FD7F-0374-D0D3-73A20B7CFAF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42981" y="219809"/>
          <a:ext cx="3103245"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222884</xdr:colOff>
      <xdr:row>0</xdr:row>
      <xdr:rowOff>184785</xdr:rowOff>
    </xdr:from>
    <xdr:to>
      <xdr:col>0</xdr:col>
      <xdr:colOff>687917</xdr:colOff>
      <xdr:row>3</xdr:row>
      <xdr:rowOff>127635</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22884" y="184785"/>
          <a:ext cx="465033" cy="961496"/>
        </a:xfrm>
        <a:prstGeom prst="flowChartOffpageConnector">
          <a:avLst/>
        </a:prstGeom>
        <a:solidFill>
          <a:srgbClr val="FF7F16"/>
        </a:solidFill>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214190</xdr:colOff>
      <xdr:row>1</xdr:row>
      <xdr:rowOff>189174</xdr:rowOff>
    </xdr:from>
    <xdr:to>
      <xdr:col>11</xdr:col>
      <xdr:colOff>750521</xdr:colOff>
      <xdr:row>3</xdr:row>
      <xdr:rowOff>1018793</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3528256" y="426427"/>
          <a:ext cx="536331" cy="1373904"/>
        </a:xfrm>
        <a:prstGeom prst="flowChartOffpageConnector">
          <a:avLst/>
        </a:prstGeom>
        <a:solidFill>
          <a:srgbClr val="FF7F16"/>
        </a:solidFill>
        <a:ln>
          <a:noFill/>
        </a:ln>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225425</xdr:colOff>
      <xdr:row>0</xdr:row>
      <xdr:rowOff>177800</xdr:rowOff>
    </xdr:from>
    <xdr:to>
      <xdr:col>7</xdr:col>
      <xdr:colOff>685800</xdr:colOff>
      <xdr:row>4</xdr:row>
      <xdr:rowOff>142875</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845925" y="177800"/>
          <a:ext cx="460375" cy="1187450"/>
        </a:xfrm>
        <a:prstGeom prst="flowChartOffpageConnector">
          <a:avLst/>
        </a:prstGeom>
        <a:solidFill>
          <a:srgbClr val="FF7F16"/>
        </a:solidFill>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BACK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409575</xdr:colOff>
      <xdr:row>0</xdr:row>
      <xdr:rowOff>133350</xdr:rowOff>
    </xdr:from>
    <xdr:to>
      <xdr:col>1</xdr:col>
      <xdr:colOff>66675</xdr:colOff>
      <xdr:row>3</xdr:row>
      <xdr:rowOff>438150</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09575" y="133350"/>
          <a:ext cx="419100" cy="923925"/>
        </a:xfrm>
        <a:prstGeom prst="flowChartOffpageConnector">
          <a:avLst/>
        </a:prstGeom>
        <a:scene3d>
          <a:camera prst="orthographicFront"/>
          <a:lightRig rig="threePt" dir="t"/>
        </a:scene3d>
        <a:sp3d>
          <a:bevelT w="139700" h="139700" prst="divot"/>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187325</xdr:colOff>
      <xdr:row>3</xdr:row>
      <xdr:rowOff>73024</xdr:rowOff>
    </xdr:from>
    <xdr:to>
      <xdr:col>0</xdr:col>
      <xdr:colOff>606425</xdr:colOff>
      <xdr:row>9</xdr:row>
      <xdr:rowOff>88899</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87325" y="644524"/>
          <a:ext cx="419100" cy="1235075"/>
        </a:xfrm>
        <a:prstGeom prst="flowChartOffpageConnector">
          <a:avLst/>
        </a:prstGeom>
        <a:solidFill>
          <a:srgbClr val="FF7F16"/>
        </a:solidFill>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BACK</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173182</xdr:colOff>
      <xdr:row>0</xdr:row>
      <xdr:rowOff>147204</xdr:rowOff>
    </xdr:from>
    <xdr:to>
      <xdr:col>0</xdr:col>
      <xdr:colOff>592282</xdr:colOff>
      <xdr:row>5</xdr:row>
      <xdr:rowOff>118629</xdr:rowOff>
    </xdr:to>
    <xdr:sp macro="" textlink="">
      <xdr:nvSpPr>
        <xdr:cNvPr id="2" name="Diagrama de flujo: conector fuera de págin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73182" y="147204"/>
          <a:ext cx="419100" cy="923925"/>
        </a:xfrm>
        <a:prstGeom prst="flowChartOffpageConnector">
          <a:avLst/>
        </a:prstGeom>
        <a:solidFill>
          <a:srgbClr val="FF7F16"/>
        </a:solidFill>
        <a:scene3d>
          <a:camera prst="orthographicFront"/>
          <a:lightRig rig="threePt" dir="t"/>
        </a:scene3d>
        <a:sp3d>
          <a:bevelT w="139700" prst="cross"/>
        </a:sp3d>
      </xdr:spPr>
      <xdr:style>
        <a:lnRef idx="1">
          <a:schemeClr val="accent6"/>
        </a:lnRef>
        <a:fillRef idx="2">
          <a:schemeClr val="accent6"/>
        </a:fillRef>
        <a:effectRef idx="1">
          <a:schemeClr val="accent6"/>
        </a:effectRef>
        <a:fontRef idx="minor">
          <a:schemeClr val="dk1"/>
        </a:fontRef>
      </xdr:style>
      <xdr:txBody>
        <a:bodyPr vertOverflow="clip" horzOverflow="clip" vert="vert270" rtlCol="0" anchor="ctr"/>
        <a:lstStyle/>
        <a:p>
          <a:pPr algn="ctr"/>
          <a:r>
            <a:rPr lang="es-BO" sz="1100" b="1"/>
            <a:t>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674077</xdr:colOff>
      <xdr:row>0</xdr:row>
      <xdr:rowOff>117229</xdr:rowOff>
    </xdr:from>
    <xdr:to>
      <xdr:col>13</xdr:col>
      <xdr:colOff>683030</xdr:colOff>
      <xdr:row>39</xdr:row>
      <xdr:rowOff>117229</xdr:rowOff>
    </xdr:to>
    <xdr:pic>
      <xdr:nvPicPr>
        <xdr:cNvPr id="4" name="Imagen 3">
          <a:extLst>
            <a:ext uri="{FF2B5EF4-FFF2-40B4-BE49-F238E27FC236}">
              <a16:creationId xmlns:a16="http://schemas.microsoft.com/office/drawing/2014/main" id="{B1996066-3062-4513-9527-FC7BC0FD407A}"/>
            </a:ext>
          </a:extLst>
        </xdr:cNvPr>
        <xdr:cNvPicPr>
          <a:picLocks noChangeAspect="1"/>
        </xdr:cNvPicPr>
      </xdr:nvPicPr>
      <xdr:blipFill>
        <a:blip xmlns:r="http://schemas.openxmlformats.org/officeDocument/2006/relationships" r:embed="rId1"/>
        <a:stretch>
          <a:fillRect/>
        </a:stretch>
      </xdr:blipFill>
      <xdr:spPr>
        <a:xfrm>
          <a:off x="674077" y="117229"/>
          <a:ext cx="10295953" cy="685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IZ/Fondo_Verde_Emisiones%20CO2/PLanificaciones_proyectos/PINs%20ENDE/Cartera%20de%20proyectos%202015%20-%20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ra Proyectos 2030 (3)"/>
      <sheetName val="Subvencion Requerida"/>
      <sheetName val="DESAGREGACIÓN ANUAL(MMUS$)"/>
      <sheetName val="Hoja2"/>
      <sheetName val="Hoja3"/>
      <sheetName val="Hoja1"/>
      <sheetName val="IRENA 2014 Hydro"/>
      <sheetName val="Base Datos "/>
      <sheetName val="Cartera Proyectos 2030 (2)"/>
      <sheetName val="Cartera Proyectos 2030"/>
      <sheetName val="Hoja5"/>
    </sheetNames>
    <sheetDataSet>
      <sheetData sheetId="0"/>
      <sheetData sheetId="1"/>
      <sheetData sheetId="2"/>
      <sheetData sheetId="3"/>
      <sheetData sheetId="4"/>
      <sheetData sheetId="5"/>
      <sheetData sheetId="6"/>
      <sheetData sheetId="7">
        <row r="3">
          <cell r="B3" t="str">
            <v>Hidroeléctrica Misicuni</v>
          </cell>
        </row>
      </sheetData>
      <sheetData sheetId="8"/>
      <sheetData sheetId="9"/>
      <sheetData sheetId="10">
        <row r="49">
          <cell r="D49">
            <v>0.77800000000000002</v>
          </cell>
        </row>
        <row r="50">
          <cell r="D50">
            <v>0.76200000000000001</v>
          </cell>
        </row>
        <row r="51">
          <cell r="D51">
            <v>0.71200000000000008</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B8149-571A-4E0C-B832-DBD5D9FE062A}">
  <dimension ref="B7:N49"/>
  <sheetViews>
    <sheetView showGridLines="0" zoomScale="78" zoomScaleNormal="78" workbookViewId="0">
      <selection activeCell="Q40" sqref="Q40:Q41"/>
    </sheetView>
  </sheetViews>
  <sheetFormatPr baseColWidth="10" defaultRowHeight="15"/>
  <cols>
    <col min="4" max="4" width="13.1640625" customWidth="1"/>
    <col min="11" max="11" width="13.6640625" customWidth="1"/>
  </cols>
  <sheetData>
    <row r="7" spans="2:6">
      <c r="B7" s="151" t="s">
        <v>28</v>
      </c>
      <c r="C7" s="151"/>
      <c r="D7" s="151"/>
      <c r="E7" s="151"/>
      <c r="F7" s="12"/>
    </row>
    <row r="11" spans="2:6">
      <c r="C11">
        <v>2</v>
      </c>
    </row>
    <row r="13" spans="2:6" ht="14.5" customHeight="1"/>
    <row r="14" spans="2:6" ht="14.5" customHeight="1">
      <c r="B14" s="2"/>
      <c r="C14" s="2"/>
      <c r="D14" s="2"/>
      <c r="E14" s="2"/>
    </row>
    <row r="15" spans="2:6">
      <c r="B15" s="2"/>
      <c r="C15" s="2"/>
      <c r="D15" s="2"/>
      <c r="E15" s="2"/>
    </row>
    <row r="17" spans="2:14" ht="14.5" customHeight="1"/>
    <row r="18" spans="2:14" ht="14.5" customHeight="1">
      <c r="B18" s="152" t="s">
        <v>44</v>
      </c>
      <c r="C18" s="152"/>
      <c r="D18" s="152"/>
      <c r="E18" s="152"/>
    </row>
    <row r="19" spans="2:14" ht="27" customHeight="1" thickBot="1">
      <c r="B19" s="210" t="s">
        <v>37</v>
      </c>
      <c r="C19" s="211"/>
      <c r="D19" s="211"/>
      <c r="E19" s="212"/>
      <c r="H19" s="244" t="s">
        <v>59</v>
      </c>
      <c r="I19" s="243"/>
      <c r="J19" s="243"/>
      <c r="K19" s="243" t="s">
        <v>65</v>
      </c>
      <c r="L19" s="245"/>
    </row>
    <row r="20" spans="2:14" ht="16" thickTop="1">
      <c r="B20" s="213"/>
      <c r="C20" s="214"/>
      <c r="D20" s="214"/>
      <c r="E20" s="215"/>
      <c r="H20" s="224" t="s">
        <v>60</v>
      </c>
      <c r="I20" s="225"/>
      <c r="J20" s="225"/>
      <c r="K20" s="226">
        <v>0.3</v>
      </c>
      <c r="L20" s="227">
        <f>+'Investment Criteria'!G41</f>
        <v>2.7349999999999999</v>
      </c>
    </row>
    <row r="21" spans="2:14">
      <c r="B21" s="216"/>
      <c r="C21" s="217"/>
      <c r="D21" s="217"/>
      <c r="E21" s="218"/>
      <c r="H21" s="224" t="s">
        <v>61</v>
      </c>
      <c r="I21" s="225"/>
      <c r="J21" s="225"/>
      <c r="K21" s="226">
        <v>0.25</v>
      </c>
      <c r="L21" s="227">
        <f>+'Financial Policy'!D23</f>
        <v>1</v>
      </c>
    </row>
    <row r="22" spans="2:14">
      <c r="B22" s="53"/>
      <c r="C22" s="53"/>
      <c r="D22" s="53"/>
      <c r="E22" s="53"/>
      <c r="H22" s="224" t="s">
        <v>62</v>
      </c>
      <c r="I22" s="225"/>
      <c r="J22" s="225"/>
      <c r="K22" s="226">
        <v>0.3</v>
      </c>
      <c r="L22" s="227">
        <f>+ODS!E24</f>
        <v>4</v>
      </c>
    </row>
    <row r="23" spans="2:14">
      <c r="B23" s="152" t="s">
        <v>43</v>
      </c>
      <c r="C23" s="152"/>
      <c r="D23" s="152"/>
      <c r="E23" s="152"/>
      <c r="H23" s="224" t="s">
        <v>63</v>
      </c>
      <c r="I23" s="225"/>
      <c r="J23" s="225"/>
      <c r="K23" s="226">
        <v>0.15</v>
      </c>
      <c r="L23" s="227">
        <f>+'Risk level'!D24</f>
        <v>5</v>
      </c>
    </row>
    <row r="24" spans="2:14" ht="15" customHeight="1">
      <c r="B24" s="219" t="s">
        <v>38</v>
      </c>
      <c r="C24" s="219"/>
      <c r="D24" s="219"/>
      <c r="E24" s="219"/>
      <c r="H24" s="228" t="s">
        <v>64</v>
      </c>
      <c r="I24" s="121"/>
      <c r="J24" s="121"/>
      <c r="K24" s="229"/>
      <c r="L24" s="230">
        <f>SUMPRODUCT($K$20:$K$23,L20:L23)</f>
        <v>3.0205000000000002</v>
      </c>
    </row>
    <row r="25" spans="2:14">
      <c r="B25" s="219"/>
      <c r="C25" s="219"/>
      <c r="D25" s="219"/>
      <c r="E25" s="219"/>
    </row>
    <row r="26" spans="2:14" ht="30" customHeight="1" thickBot="1">
      <c r="B26" s="219"/>
      <c r="C26" s="219"/>
      <c r="D26" s="219"/>
      <c r="E26" s="219"/>
      <c r="H26" s="246" t="s">
        <v>66</v>
      </c>
      <c r="I26" s="247"/>
      <c r="J26" s="247"/>
      <c r="K26" s="247"/>
      <c r="L26" s="247"/>
      <c r="M26" s="247"/>
      <c r="N26" s="248"/>
    </row>
    <row r="27" spans="2:14" ht="15" customHeight="1" thickTop="1">
      <c r="B27" s="219"/>
      <c r="C27" s="219"/>
      <c r="D27" s="219"/>
      <c r="E27" s="219"/>
      <c r="H27" s="231" t="s">
        <v>67</v>
      </c>
      <c r="I27" s="125"/>
      <c r="J27" s="126" t="s">
        <v>86</v>
      </c>
      <c r="K27" s="125"/>
      <c r="L27" s="225">
        <f>'Preliminary evaluation'!C16</f>
        <v>5000</v>
      </c>
      <c r="M27" s="125" t="str">
        <f>'Preliminary evaluation'!B16</f>
        <v>tCO2/year</v>
      </c>
      <c r="N27" s="232" t="s">
        <v>371</v>
      </c>
    </row>
    <row r="28" spans="2:14">
      <c r="B28" s="219"/>
      <c r="C28" s="219"/>
      <c r="D28" s="219"/>
      <c r="E28" s="219"/>
      <c r="H28" s="249" t="s">
        <v>68</v>
      </c>
      <c r="I28" s="250"/>
      <c r="J28" s="250"/>
      <c r="K28" s="250"/>
      <c r="L28" s="251"/>
      <c r="M28" s="250"/>
      <c r="N28" s="252"/>
    </row>
    <row r="29" spans="2:14">
      <c r="B29" s="219"/>
      <c r="C29" s="219"/>
      <c r="D29" s="219"/>
      <c r="E29" s="219"/>
      <c r="H29" s="234" t="s">
        <v>45</v>
      </c>
      <c r="I29" s="117"/>
      <c r="J29" s="117"/>
      <c r="K29" s="117"/>
      <c r="L29" s="123" t="str">
        <f>+'Preliminary evaluation'!C7</f>
        <v>0 to 100 families</v>
      </c>
      <c r="M29" s="117"/>
      <c r="N29" s="235"/>
    </row>
    <row r="30" spans="2:14">
      <c r="H30" s="236" t="s">
        <v>46</v>
      </c>
      <c r="I30" s="115"/>
      <c r="J30" s="115"/>
      <c r="K30" s="115"/>
      <c r="L30" s="116" t="str">
        <f>+'Preliminary evaluation'!C8</f>
        <v>&gt; 50.1% of the municipality's population</v>
      </c>
      <c r="M30" s="115"/>
      <c r="N30" s="237"/>
    </row>
    <row r="31" spans="2:14">
      <c r="B31" s="152" t="s">
        <v>42</v>
      </c>
      <c r="C31" s="152"/>
      <c r="D31" s="152"/>
      <c r="E31" s="152"/>
      <c r="H31" s="249" t="s">
        <v>69</v>
      </c>
      <c r="I31" s="250"/>
      <c r="J31" s="250"/>
      <c r="K31" s="250"/>
      <c r="L31" s="251"/>
      <c r="M31" s="250"/>
      <c r="N31" s="253"/>
    </row>
    <row r="32" spans="2:14">
      <c r="B32" s="153" t="s">
        <v>47</v>
      </c>
      <c r="C32" s="154"/>
      <c r="D32" s="220" t="s">
        <v>48</v>
      </c>
      <c r="E32" s="221"/>
      <c r="H32" s="234" t="s">
        <v>70</v>
      </c>
      <c r="I32" s="117"/>
      <c r="J32" s="117"/>
      <c r="K32" s="117"/>
      <c r="L32" s="124">
        <f>+'Preliminary evaluation'!C10</f>
        <v>1500000</v>
      </c>
      <c r="M32" s="117" t="str">
        <f>+'Preliminary evaluation'!B10</f>
        <v>Euros</v>
      </c>
      <c r="N32" s="237"/>
    </row>
    <row r="33" spans="2:14">
      <c r="B33" s="155" t="s">
        <v>45</v>
      </c>
      <c r="C33" s="156"/>
      <c r="D33" s="159" t="s">
        <v>49</v>
      </c>
      <c r="E33" s="160"/>
      <c r="H33" s="236" t="s">
        <v>53</v>
      </c>
      <c r="I33" s="115"/>
      <c r="J33" s="115"/>
      <c r="K33" s="115"/>
      <c r="L33" s="122">
        <f>+'Preliminary evaluation'!C11</f>
        <v>30</v>
      </c>
      <c r="M33" s="115" t="str">
        <f>+'Preliminary evaluation'!B11</f>
        <v>Euros/tCO2</v>
      </c>
      <c r="N33" s="238"/>
    </row>
    <row r="34" spans="2:14">
      <c r="B34" s="157" t="s">
        <v>46</v>
      </c>
      <c r="C34" s="158"/>
      <c r="D34" s="161" t="s">
        <v>155</v>
      </c>
      <c r="E34" s="162"/>
      <c r="H34" s="254" t="s">
        <v>71</v>
      </c>
      <c r="I34" s="250"/>
      <c r="J34" s="250"/>
      <c r="K34" s="250"/>
      <c r="L34" s="255"/>
      <c r="M34" s="250"/>
      <c r="N34" s="252"/>
    </row>
    <row r="35" spans="2:14">
      <c r="H35" s="234" t="s">
        <v>72</v>
      </c>
      <c r="I35" s="117"/>
      <c r="J35" s="117"/>
      <c r="K35" s="117"/>
      <c r="L35" s="124">
        <f>+'Preliminary evaluation'!C13</f>
        <v>1</v>
      </c>
      <c r="M35" s="117" t="str">
        <f>+'Preliminary evaluation'!B13</f>
        <v>years</v>
      </c>
      <c r="N35" s="235"/>
    </row>
    <row r="36" spans="2:14">
      <c r="B36" s="151" t="s">
        <v>50</v>
      </c>
      <c r="C36" s="151"/>
      <c r="D36" s="151"/>
      <c r="E36" s="151"/>
      <c r="H36" s="236" t="s">
        <v>73</v>
      </c>
      <c r="I36" s="115"/>
      <c r="J36" s="115"/>
      <c r="K36" s="115"/>
      <c r="L36" s="122">
        <f>+'Preliminary evaluation'!C14</f>
        <v>10</v>
      </c>
      <c r="M36" s="115" t="str">
        <f>+'Preliminary evaluation'!B14</f>
        <v>years</v>
      </c>
      <c r="N36" s="238"/>
    </row>
    <row r="37" spans="2:14">
      <c r="B37" s="99" t="s">
        <v>51</v>
      </c>
      <c r="C37" s="100"/>
      <c r="D37" s="104">
        <v>1</v>
      </c>
      <c r="E37" s="222">
        <v>1500000</v>
      </c>
      <c r="H37" s="249" t="s">
        <v>74</v>
      </c>
      <c r="I37" s="250"/>
      <c r="J37" s="250"/>
      <c r="K37" s="251"/>
      <c r="L37" s="250"/>
      <c r="M37" s="250"/>
      <c r="N37" s="252"/>
    </row>
    <row r="38" spans="2:14" ht="17">
      <c r="B38" s="105" t="s">
        <v>52</v>
      </c>
      <c r="D38" s="106" t="s">
        <v>58</v>
      </c>
      <c r="E38" s="222">
        <v>5000</v>
      </c>
      <c r="H38" s="239" t="s">
        <v>75</v>
      </c>
      <c r="I38" s="117"/>
      <c r="J38" s="123"/>
      <c r="K38" s="117"/>
      <c r="L38" s="117" t="str">
        <f>+'Support 2'!I19</f>
        <v>Very low or minimal</v>
      </c>
      <c r="M38" s="117"/>
      <c r="N38" s="235"/>
    </row>
    <row r="39" spans="2:14">
      <c r="B39" s="101" t="s">
        <v>53</v>
      </c>
      <c r="C39" s="102"/>
      <c r="D39" s="107" t="str">
        <f>IF(D37=1,'Support 2'!D8,IF('READ ME'!D37=2,'Support 2'!D9,'Support 2'!D10))&amp;"/tCO2"</f>
        <v>Euros/tCO2</v>
      </c>
      <c r="E39" s="1">
        <f>IF(E44&lt;=0,0,E37/(E38*E44))</f>
        <v>30</v>
      </c>
      <c r="H39" s="240" t="s">
        <v>76</v>
      </c>
      <c r="I39" s="112"/>
      <c r="J39" s="112"/>
      <c r="K39" s="112"/>
      <c r="L39" s="112" t="str">
        <f>+'Support 2'!I20</f>
        <v>High or Relevant</v>
      </c>
      <c r="M39" s="41"/>
      <c r="N39" s="241"/>
    </row>
    <row r="40" spans="2:14">
      <c r="H40" s="240" t="s">
        <v>77</v>
      </c>
      <c r="I40" s="41"/>
      <c r="J40" s="41"/>
      <c r="K40" s="41"/>
      <c r="L40" s="112" t="str">
        <f>+'Support 2'!I21</f>
        <v>Medium or Partially</v>
      </c>
      <c r="M40" s="41"/>
      <c r="N40" s="241"/>
    </row>
    <row r="41" spans="2:14">
      <c r="H41" s="240" t="s">
        <v>78</v>
      </c>
      <c r="I41" s="112"/>
      <c r="J41" s="90"/>
      <c r="K41" s="112"/>
      <c r="L41" s="112" t="str">
        <f>+'Support 2'!I22</f>
        <v>High or Relevant</v>
      </c>
      <c r="M41" s="112"/>
      <c r="N41" s="237"/>
    </row>
    <row r="42" spans="2:14">
      <c r="B42" s="151" t="s">
        <v>56</v>
      </c>
      <c r="C42" s="151"/>
      <c r="D42" s="151"/>
      <c r="E42" s="151"/>
      <c r="H42" s="240" t="s">
        <v>79</v>
      </c>
      <c r="I42" s="112"/>
      <c r="J42" s="90"/>
      <c r="K42" s="112"/>
      <c r="L42" s="112" t="str">
        <f>+'Support 2'!I23</f>
        <v>High or Relevant</v>
      </c>
      <c r="M42" s="112"/>
      <c r="N42" s="237"/>
    </row>
    <row r="43" spans="2:14">
      <c r="B43" s="99" t="s">
        <v>54</v>
      </c>
      <c r="C43" s="100"/>
      <c r="D43" s="100" t="s">
        <v>57</v>
      </c>
      <c r="E43" s="223">
        <v>1</v>
      </c>
      <c r="H43" s="242" t="s">
        <v>80</v>
      </c>
      <c r="I43" s="115"/>
      <c r="J43" s="116"/>
      <c r="K43" s="115"/>
      <c r="L43" s="115" t="str">
        <f>+'Support 2'!I24</f>
        <v>Low or Low</v>
      </c>
      <c r="M43" s="115"/>
      <c r="N43" s="238"/>
    </row>
    <row r="44" spans="2:14">
      <c r="B44" s="101" t="s">
        <v>55</v>
      </c>
      <c r="C44" s="102"/>
      <c r="D44" s="102" t="s">
        <v>57</v>
      </c>
      <c r="E44" s="223">
        <v>10</v>
      </c>
      <c r="H44" s="249" t="s">
        <v>81</v>
      </c>
      <c r="I44" s="250"/>
      <c r="J44" s="250"/>
      <c r="K44" s="250"/>
      <c r="L44" s="250"/>
      <c r="M44" s="250"/>
      <c r="N44" s="252"/>
    </row>
    <row r="45" spans="2:14">
      <c r="H45" s="239" t="s">
        <v>82</v>
      </c>
      <c r="I45" s="117"/>
      <c r="J45" s="117"/>
      <c r="K45" s="117"/>
      <c r="L45" s="118" t="s">
        <v>365</v>
      </c>
      <c r="M45" s="119">
        <f>+'SDG Analysis'!E6+'SDG Analysis'!E7+'SDG Analysis'!E12+'SDG Analysis'!E13+'SDG Analysis'!E14</f>
        <v>2</v>
      </c>
      <c r="N45" s="235" t="s">
        <v>367</v>
      </c>
    </row>
    <row r="46" spans="2:14">
      <c r="H46" s="240" t="s">
        <v>83</v>
      </c>
      <c r="I46" s="112"/>
      <c r="J46" s="112"/>
      <c r="K46" s="112"/>
      <c r="L46" s="114" t="s">
        <v>365</v>
      </c>
      <c r="M46" s="113">
        <f>SUM('SDG Analysis'!E16:E20)</f>
        <v>2</v>
      </c>
      <c r="N46" s="237" t="s">
        <v>367</v>
      </c>
    </row>
    <row r="47" spans="2:14">
      <c r="H47" s="240" t="s">
        <v>84</v>
      </c>
      <c r="I47" s="112"/>
      <c r="J47" s="112"/>
      <c r="K47" s="112"/>
      <c r="L47" s="114" t="s">
        <v>365</v>
      </c>
      <c r="M47" s="113">
        <f>'SDG Analysis'!E8+'SDG Analysis'!E9+'SDG Analysis'!E11+'SDG Analysis'!E15+'SDG Analysis'!E21+'SDG Analysis'!E22</f>
        <v>4</v>
      </c>
      <c r="N47" s="237" t="s">
        <v>368</v>
      </c>
    </row>
    <row r="48" spans="2:14">
      <c r="H48" s="240" t="s">
        <v>85</v>
      </c>
      <c r="I48" s="112"/>
      <c r="J48" s="112"/>
      <c r="K48" s="112"/>
      <c r="L48" s="114" t="s">
        <v>365</v>
      </c>
      <c r="M48" s="113">
        <f>+'SDG Analysis'!E10</f>
        <v>1</v>
      </c>
      <c r="N48" s="237" t="s">
        <v>369</v>
      </c>
    </row>
    <row r="49" spans="8:14">
      <c r="H49" s="256"/>
      <c r="I49" s="257"/>
      <c r="J49" s="257"/>
      <c r="K49" s="257"/>
      <c r="L49" s="258" t="s">
        <v>366</v>
      </c>
      <c r="M49" s="259">
        <f>SUM(M45:M48)</f>
        <v>9</v>
      </c>
      <c r="N49" s="260" t="s">
        <v>370</v>
      </c>
    </row>
  </sheetData>
  <mergeCells count="15">
    <mergeCell ref="B42:E42"/>
    <mergeCell ref="B31:E31"/>
    <mergeCell ref="B32:C32"/>
    <mergeCell ref="B33:C33"/>
    <mergeCell ref="B34:C34"/>
    <mergeCell ref="D33:E33"/>
    <mergeCell ref="D34:E34"/>
    <mergeCell ref="D32:E32"/>
    <mergeCell ref="B36:E36"/>
    <mergeCell ref="H26:N26"/>
    <mergeCell ref="B24:E29"/>
    <mergeCell ref="B7:E7"/>
    <mergeCell ref="B19:E21"/>
    <mergeCell ref="B23:E23"/>
    <mergeCell ref="B18:E18"/>
  </mergeCells>
  <pageMargins left="0.7" right="0.7" top="0.75" bottom="0.75" header="0.3" footer="0.3"/>
  <pageSetup orientation="portrait" r:id="rId1"/>
  <ignoredErrors>
    <ignoredError sqref="M4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7" r:id="rId4" name="Option Button 7">
              <controlPr defaultSize="0" autoFill="0" autoLine="0" autoPict="0">
                <anchor moveWithCells="1">
                  <from>
                    <xdr:col>1</xdr:col>
                    <xdr:colOff>0</xdr:colOff>
                    <xdr:row>6</xdr:row>
                    <xdr:rowOff>177800</xdr:rowOff>
                  </from>
                  <to>
                    <xdr:col>2</xdr:col>
                    <xdr:colOff>520700</xdr:colOff>
                    <xdr:row>9</xdr:row>
                    <xdr:rowOff>12700</xdr:rowOff>
                  </to>
                </anchor>
              </controlPr>
            </control>
          </mc:Choice>
        </mc:AlternateContent>
        <mc:AlternateContent xmlns:mc="http://schemas.openxmlformats.org/markup-compatibility/2006">
          <mc:Choice Requires="x14">
            <control shapeId="15368" r:id="rId5" name="Option Button 8">
              <controlPr defaultSize="0" autoFill="0" autoLine="0" autoPict="0">
                <anchor moveWithCells="1">
                  <from>
                    <xdr:col>2</xdr:col>
                    <xdr:colOff>685800</xdr:colOff>
                    <xdr:row>6</xdr:row>
                    <xdr:rowOff>177800</xdr:rowOff>
                  </from>
                  <to>
                    <xdr:col>4</xdr:col>
                    <xdr:colOff>368300</xdr:colOff>
                    <xdr:row>9</xdr:row>
                    <xdr:rowOff>25400</xdr:rowOff>
                  </to>
                </anchor>
              </controlPr>
            </control>
          </mc:Choice>
        </mc:AlternateContent>
        <mc:AlternateContent xmlns:mc="http://schemas.openxmlformats.org/markup-compatibility/2006">
          <mc:Choice Requires="x14">
            <control shapeId="15369" r:id="rId6" name="Option Button 9">
              <controlPr defaultSize="0" autoFill="0" autoLine="0" autoPict="0">
                <anchor moveWithCells="1">
                  <from>
                    <xdr:col>1</xdr:col>
                    <xdr:colOff>622300</xdr:colOff>
                    <xdr:row>9</xdr:row>
                    <xdr:rowOff>50800</xdr:rowOff>
                  </from>
                  <to>
                    <xdr:col>3</xdr:col>
                    <xdr:colOff>419100</xdr:colOff>
                    <xdr:row>11</xdr:row>
                    <xdr:rowOff>76200</xdr:rowOff>
                  </to>
                </anchor>
              </controlPr>
            </control>
          </mc:Choice>
        </mc:AlternateContent>
        <mc:AlternateContent xmlns:mc="http://schemas.openxmlformats.org/markup-compatibility/2006">
          <mc:Choice Requires="x14">
            <control shapeId="15370" r:id="rId7" name="Drop Down 10">
              <controlPr defaultSize="0" autoLine="0" autoPict="0">
                <anchor moveWithCells="1">
                  <from>
                    <xdr:col>3</xdr:col>
                    <xdr:colOff>76200</xdr:colOff>
                    <xdr:row>35</xdr:row>
                    <xdr:rowOff>177800</xdr:rowOff>
                  </from>
                  <to>
                    <xdr:col>3</xdr:col>
                    <xdr:colOff>889000</xdr:colOff>
                    <xdr:row>37</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3D0ABD8-2B5B-45D0-9DD0-9C6BD5C7F097}">
          <x14:formula1>
            <xm:f>'Support 2'!$C$8:$C$11</xm:f>
          </x14:formula1>
          <xm:sqref>D33:E33</xm:sqref>
        </x14:dataValidation>
        <x14:dataValidation type="list" allowBlank="1" showInputMessage="1" showErrorMessage="1" xr:uid="{01CCB164-64F1-43DD-8408-E55C8FEAC8F7}">
          <x14:formula1>
            <xm:f>'Support 2'!$C$14:$C$19</xm:f>
          </x14:formula1>
          <xm:sqref>D34:E34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3BF2-40F6-4856-85F2-359B98075C8A}">
  <dimension ref="B2:L42"/>
  <sheetViews>
    <sheetView zoomScale="53" zoomScaleNormal="53" workbookViewId="0">
      <selection activeCell="C8" sqref="C8"/>
    </sheetView>
  </sheetViews>
  <sheetFormatPr baseColWidth="10" defaultRowHeight="15"/>
  <cols>
    <col min="3" max="3" width="36.83203125" customWidth="1"/>
  </cols>
  <sheetData>
    <row r="2" spans="2:4">
      <c r="C2" s="92" t="s">
        <v>148</v>
      </c>
    </row>
    <row r="3" spans="2:4">
      <c r="B3">
        <v>1</v>
      </c>
      <c r="C3" s="92" t="s">
        <v>149</v>
      </c>
      <c r="D3" t="s">
        <v>176</v>
      </c>
    </row>
    <row r="4" spans="2:4">
      <c r="B4">
        <v>2</v>
      </c>
      <c r="C4" t="s">
        <v>86</v>
      </c>
      <c r="D4" t="s">
        <v>177</v>
      </c>
    </row>
    <row r="5" spans="2:4">
      <c r="B5">
        <v>3</v>
      </c>
      <c r="C5" t="s">
        <v>138</v>
      </c>
      <c r="D5" t="s">
        <v>178</v>
      </c>
    </row>
    <row r="7" spans="2:4">
      <c r="C7" t="s">
        <v>45</v>
      </c>
      <c r="D7" t="s">
        <v>179</v>
      </c>
    </row>
    <row r="8" spans="2:4">
      <c r="C8" t="s">
        <v>49</v>
      </c>
      <c r="D8" t="s">
        <v>39</v>
      </c>
    </row>
    <row r="9" spans="2:4">
      <c r="C9" t="s">
        <v>150</v>
      </c>
      <c r="D9" t="s">
        <v>180</v>
      </c>
    </row>
    <row r="10" spans="2:4">
      <c r="C10" t="s">
        <v>151</v>
      </c>
      <c r="D10" t="s">
        <v>40</v>
      </c>
    </row>
    <row r="11" spans="2:4">
      <c r="C11" t="s">
        <v>152</v>
      </c>
    </row>
    <row r="13" spans="2:4">
      <c r="C13" t="s">
        <v>46</v>
      </c>
    </row>
    <row r="14" spans="2:4">
      <c r="C14" t="s">
        <v>153</v>
      </c>
    </row>
    <row r="15" spans="2:4">
      <c r="C15" t="s">
        <v>154</v>
      </c>
    </row>
    <row r="16" spans="2:4">
      <c r="C16" t="s">
        <v>155</v>
      </c>
    </row>
    <row r="17" spans="2:9">
      <c r="C17" t="s">
        <v>156</v>
      </c>
    </row>
    <row r="19" spans="2:9">
      <c r="B19">
        <v>0</v>
      </c>
      <c r="C19" t="s">
        <v>135</v>
      </c>
      <c r="D19" t="s">
        <v>181</v>
      </c>
      <c r="H19">
        <f>ROUNDUP(+'Investment Criteria'!G6,0)</f>
        <v>1</v>
      </c>
      <c r="I19" t="str">
        <f>VLOOKUP(H19,$B$19:$C$24,2,0)</f>
        <v>Very low or minimal</v>
      </c>
    </row>
    <row r="20" spans="2:9">
      <c r="B20">
        <v>1</v>
      </c>
      <c r="C20" t="s">
        <v>157</v>
      </c>
      <c r="D20" t="s">
        <v>76</v>
      </c>
      <c r="H20">
        <f>ROUNDUP(+'Investment Criteria'!G12,0)</f>
        <v>4</v>
      </c>
      <c r="I20" t="str">
        <f t="shared" ref="I20:I24" si="0">VLOOKUP(H20,$B$19:$C$24,2,0)</f>
        <v>High or Relevant</v>
      </c>
    </row>
    <row r="21" spans="2:9">
      <c r="B21">
        <v>2</v>
      </c>
      <c r="C21" t="s">
        <v>136</v>
      </c>
      <c r="D21" t="s">
        <v>77</v>
      </c>
      <c r="H21">
        <f>ROUNDUP(+'Investment Criteria'!G20,0)</f>
        <v>3</v>
      </c>
      <c r="I21" t="str">
        <f t="shared" si="0"/>
        <v>Medium or Partially</v>
      </c>
    </row>
    <row r="22" spans="2:9">
      <c r="B22">
        <v>3</v>
      </c>
      <c r="C22" t="s">
        <v>132</v>
      </c>
      <c r="D22" t="s">
        <v>99</v>
      </c>
      <c r="H22">
        <f>ROUNDUP(+'Investment Criteria'!G25,0)</f>
        <v>4</v>
      </c>
      <c r="I22" t="str">
        <f t="shared" si="0"/>
        <v>High or Relevant</v>
      </c>
    </row>
    <row r="23" spans="2:9">
      <c r="B23">
        <v>4</v>
      </c>
      <c r="C23" t="s">
        <v>134</v>
      </c>
      <c r="D23" t="s">
        <v>79</v>
      </c>
      <c r="H23">
        <f>ROUNDUP(+'Investment Criteria'!G31,0)</f>
        <v>4</v>
      </c>
      <c r="I23" t="str">
        <f t="shared" si="0"/>
        <v>High or Relevant</v>
      </c>
    </row>
    <row r="24" spans="2:9">
      <c r="B24">
        <v>5</v>
      </c>
      <c r="C24" t="s">
        <v>133</v>
      </c>
      <c r="D24" t="s">
        <v>100</v>
      </c>
      <c r="H24">
        <f>ROUNDUP(+'Investment Criteria'!G38,0)</f>
        <v>2</v>
      </c>
      <c r="I24" t="str">
        <f t="shared" si="0"/>
        <v>Low or Low</v>
      </c>
    </row>
    <row r="26" spans="2:9">
      <c r="B26">
        <v>0</v>
      </c>
      <c r="C26" t="s">
        <v>121</v>
      </c>
    </row>
    <row r="27" spans="2:9">
      <c r="B27">
        <v>1</v>
      </c>
      <c r="C27" t="s">
        <v>120</v>
      </c>
    </row>
    <row r="29" spans="2:9">
      <c r="C29" t="s">
        <v>158</v>
      </c>
    </row>
    <row r="30" spans="2:9">
      <c r="C30" t="s">
        <v>159</v>
      </c>
    </row>
    <row r="31" spans="2:9">
      <c r="C31" t="s">
        <v>160</v>
      </c>
    </row>
    <row r="33" spans="3:12">
      <c r="C33" s="131" t="s">
        <v>161</v>
      </c>
      <c r="D33" s="142" t="s">
        <v>162</v>
      </c>
    </row>
    <row r="34" spans="3:12">
      <c r="C34" s="134" t="s">
        <v>163</v>
      </c>
      <c r="D34" s="134" t="s">
        <v>164</v>
      </c>
      <c r="E34" s="143" t="s">
        <v>165</v>
      </c>
      <c r="F34" s="144" t="s">
        <v>166</v>
      </c>
      <c r="G34" s="134" t="s">
        <v>164</v>
      </c>
      <c r="H34" s="143" t="s">
        <v>165</v>
      </c>
      <c r="I34" s="144" t="s">
        <v>166</v>
      </c>
      <c r="J34" s="134" t="s">
        <v>164</v>
      </c>
      <c r="K34" s="143" t="s">
        <v>165</v>
      </c>
      <c r="L34" s="144" t="s">
        <v>166</v>
      </c>
    </row>
    <row r="35" spans="3:12">
      <c r="C35" s="135">
        <f>+'READ ME'!C11</f>
        <v>2</v>
      </c>
      <c r="D35" s="135">
        <v>1</v>
      </c>
      <c r="E35" s="132">
        <v>2</v>
      </c>
      <c r="F35" s="145">
        <v>3</v>
      </c>
      <c r="G35" s="135">
        <v>1</v>
      </c>
      <c r="H35" s="132">
        <v>2</v>
      </c>
      <c r="I35" s="145">
        <v>3</v>
      </c>
      <c r="J35" s="135">
        <v>1</v>
      </c>
      <c r="K35" s="132">
        <v>2</v>
      </c>
      <c r="L35" s="145">
        <v>3</v>
      </c>
    </row>
    <row r="36" spans="3:12">
      <c r="C36" s="11" t="s">
        <v>182</v>
      </c>
      <c r="D36" s="136" t="s">
        <v>167</v>
      </c>
      <c r="E36" s="136" t="s">
        <v>167</v>
      </c>
      <c r="F36" s="136" t="s">
        <v>167</v>
      </c>
      <c r="G36" s="139">
        <v>0</v>
      </c>
      <c r="H36" s="139">
        <v>0</v>
      </c>
      <c r="I36" s="139">
        <v>0</v>
      </c>
    </row>
    <row r="37" spans="3:12">
      <c r="C37" s="11" t="s">
        <v>183</v>
      </c>
      <c r="D37" s="136" t="s">
        <v>167</v>
      </c>
      <c r="E37" s="10">
        <v>0.4</v>
      </c>
      <c r="F37" s="138">
        <v>0.4</v>
      </c>
      <c r="G37" s="139">
        <v>0</v>
      </c>
      <c r="H37" s="140">
        <f t="shared" ref="H37:I41" si="1">IF(E37="No aplica",0,E37)</f>
        <v>0.4</v>
      </c>
      <c r="I37" s="141">
        <f t="shared" si="1"/>
        <v>0.4</v>
      </c>
      <c r="K37" t="s">
        <v>171</v>
      </c>
      <c r="L37" t="s">
        <v>171</v>
      </c>
    </row>
    <row r="38" spans="3:12">
      <c r="C38" s="11" t="s">
        <v>184</v>
      </c>
      <c r="D38" s="136" t="s">
        <v>167</v>
      </c>
      <c r="E38" s="10">
        <v>0.2</v>
      </c>
      <c r="F38" s="138">
        <v>0.2</v>
      </c>
      <c r="G38" s="139">
        <v>0</v>
      </c>
      <c r="H38" s="140">
        <f t="shared" si="1"/>
        <v>0.2</v>
      </c>
      <c r="I38" s="141">
        <f t="shared" si="1"/>
        <v>0.2</v>
      </c>
      <c r="K38" t="s">
        <v>172</v>
      </c>
      <c r="L38" t="s">
        <v>172</v>
      </c>
    </row>
    <row r="39" spans="3:12">
      <c r="C39" s="11" t="s">
        <v>185</v>
      </c>
      <c r="D39" s="137">
        <v>0.5</v>
      </c>
      <c r="E39" s="10">
        <v>0.2</v>
      </c>
      <c r="F39" s="138">
        <v>0.2</v>
      </c>
      <c r="G39" s="139">
        <f t="shared" ref="G39:G41" si="2">IF(D39="No aplica",0,D39)</f>
        <v>0.5</v>
      </c>
      <c r="H39" s="140">
        <f t="shared" si="1"/>
        <v>0.2</v>
      </c>
      <c r="I39" s="141">
        <f t="shared" si="1"/>
        <v>0.2</v>
      </c>
      <c r="J39" t="s">
        <v>168</v>
      </c>
      <c r="K39" t="s">
        <v>173</v>
      </c>
      <c r="L39" t="s">
        <v>175</v>
      </c>
    </row>
    <row r="40" spans="3:12">
      <c r="C40" s="11" t="s">
        <v>186</v>
      </c>
      <c r="D40" s="137">
        <v>0.4</v>
      </c>
      <c r="E40" s="136" t="s">
        <v>167</v>
      </c>
      <c r="F40" s="138">
        <v>0.1</v>
      </c>
      <c r="G40" s="139">
        <f t="shared" si="2"/>
        <v>0.4</v>
      </c>
      <c r="H40" s="139">
        <v>0</v>
      </c>
      <c r="I40" s="141">
        <f t="shared" si="1"/>
        <v>0.1</v>
      </c>
      <c r="J40" t="s">
        <v>169</v>
      </c>
      <c r="L40" t="s">
        <v>169</v>
      </c>
    </row>
    <row r="41" spans="3:12">
      <c r="C41" s="11" t="s">
        <v>187</v>
      </c>
      <c r="D41" s="137">
        <v>0.1</v>
      </c>
      <c r="E41" s="10">
        <v>0.2</v>
      </c>
      <c r="F41" s="138">
        <v>0.1</v>
      </c>
      <c r="G41" s="139">
        <f t="shared" si="2"/>
        <v>0.1</v>
      </c>
      <c r="H41" s="140">
        <f t="shared" si="1"/>
        <v>0.2</v>
      </c>
      <c r="I41" s="141">
        <f t="shared" si="1"/>
        <v>0.1</v>
      </c>
      <c r="J41" t="s">
        <v>170</v>
      </c>
      <c r="K41" t="s">
        <v>174</v>
      </c>
      <c r="L41" t="s">
        <v>170</v>
      </c>
    </row>
    <row r="42" spans="3:12">
      <c r="C42"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F0BF-6567-4E37-9B6C-1D2CBCEB0586}">
  <dimension ref="A1"/>
  <sheetViews>
    <sheetView zoomScale="24" zoomScaleNormal="24" workbookViewId="0">
      <selection activeCell="Q19" sqref="Q19"/>
    </sheetView>
  </sheetViews>
  <sheetFormatPr baseColWidth="10"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A60E4-896F-4BEA-928F-D0D8C5E212A1}">
  <dimension ref="B1:M27"/>
  <sheetViews>
    <sheetView zoomScale="96" zoomScaleNormal="96" workbookViewId="0">
      <selection activeCell="F21" sqref="F21"/>
    </sheetView>
  </sheetViews>
  <sheetFormatPr baseColWidth="10" defaultRowHeight="15"/>
  <cols>
    <col min="1" max="1" width="10.6640625" customWidth="1"/>
    <col min="2" max="2" width="12.1640625" customWidth="1"/>
    <col min="3" max="3" width="8.33203125" style="3" customWidth="1"/>
    <col min="4" max="4" width="18.33203125" customWidth="1"/>
    <col min="5" max="5" width="23" customWidth="1"/>
    <col min="6" max="6" width="29.6640625" customWidth="1"/>
    <col min="7" max="7" width="13.1640625" customWidth="1"/>
    <col min="8" max="13" width="13.83203125" customWidth="1"/>
  </cols>
  <sheetData>
    <row r="1" spans="2:13">
      <c r="G1" s="12"/>
    </row>
    <row r="2" spans="2:13" ht="16" thickBot="1">
      <c r="B2" s="286" t="s">
        <v>345</v>
      </c>
      <c r="C2" s="287" t="s">
        <v>202</v>
      </c>
      <c r="D2" s="287" t="s">
        <v>346</v>
      </c>
      <c r="E2" s="288" t="s">
        <v>347</v>
      </c>
      <c r="F2" s="289" t="s">
        <v>310</v>
      </c>
      <c r="G2" s="297" t="s">
        <v>348</v>
      </c>
      <c r="H2" s="294">
        <v>0</v>
      </c>
      <c r="I2" s="294">
        <f>+H2+1</f>
        <v>1</v>
      </c>
      <c r="J2" s="294">
        <f t="shared" ref="J2:M2" si="0">+I2+1</f>
        <v>2</v>
      </c>
      <c r="K2" s="294">
        <f t="shared" si="0"/>
        <v>3</v>
      </c>
      <c r="L2" s="294">
        <f t="shared" si="0"/>
        <v>4</v>
      </c>
      <c r="M2" s="294">
        <f t="shared" si="0"/>
        <v>5</v>
      </c>
    </row>
    <row r="3" spans="2:13" ht="49" thickBot="1">
      <c r="B3" s="290"/>
      <c r="C3" s="291"/>
      <c r="D3" s="291"/>
      <c r="E3" s="292"/>
      <c r="F3" s="293" t="s">
        <v>252</v>
      </c>
      <c r="G3" s="298"/>
      <c r="H3" s="295" t="s">
        <v>349</v>
      </c>
      <c r="I3" s="296" t="s">
        <v>350</v>
      </c>
      <c r="J3" s="296" t="s">
        <v>351</v>
      </c>
      <c r="K3" s="296" t="s">
        <v>352</v>
      </c>
      <c r="L3" s="296" t="s">
        <v>353</v>
      </c>
      <c r="M3" s="296" t="s">
        <v>354</v>
      </c>
    </row>
    <row r="4" spans="2:13">
      <c r="B4" s="261"/>
      <c r="C4" s="191">
        <v>1</v>
      </c>
      <c r="D4" s="192" t="s">
        <v>204</v>
      </c>
      <c r="E4" s="13" t="s">
        <v>210</v>
      </c>
      <c r="F4" s="14">
        <f>IF('READ ME'!$C$11=1,Support!F4,IF('READ ME'!$C$11=2,Support!G4,Support!H4))</f>
        <v>0.5</v>
      </c>
      <c r="G4" s="299">
        <v>0</v>
      </c>
      <c r="H4" s="173" t="s">
        <v>355</v>
      </c>
      <c r="I4" s="174"/>
      <c r="J4" s="174"/>
      <c r="K4" s="174"/>
      <c r="L4" s="174"/>
      <c r="M4" s="174"/>
    </row>
    <row r="5" spans="2:13">
      <c r="B5" s="262"/>
      <c r="C5" s="263"/>
      <c r="D5" s="190"/>
      <c r="E5" s="15" t="s">
        <v>315</v>
      </c>
      <c r="F5" s="17">
        <f>IF('READ ME'!$C$11=1,Support!F5,IF('READ ME'!$C$11=2,Support!G5,Support!H5))</f>
        <v>0.5</v>
      </c>
      <c r="G5" s="300">
        <v>2</v>
      </c>
      <c r="H5" s="175" t="s">
        <v>137</v>
      </c>
      <c r="I5" s="176"/>
      <c r="J5" s="176"/>
      <c r="K5" s="176"/>
      <c r="L5" s="176"/>
      <c r="M5" s="176"/>
    </row>
    <row r="6" spans="2:13">
      <c r="B6" s="264"/>
      <c r="C6" s="19"/>
      <c r="D6" s="18"/>
      <c r="E6" s="18"/>
      <c r="F6" s="18"/>
      <c r="G6" s="19"/>
      <c r="H6" s="225"/>
      <c r="I6" s="225"/>
      <c r="J6" s="225"/>
      <c r="K6" s="225"/>
      <c r="L6" s="225"/>
      <c r="M6" s="106"/>
    </row>
    <row r="7" spans="2:13" ht="26">
      <c r="B7" s="265"/>
      <c r="C7" s="20">
        <v>2</v>
      </c>
      <c r="D7" s="187" t="s">
        <v>76</v>
      </c>
      <c r="E7" s="56" t="s">
        <v>212</v>
      </c>
      <c r="F7" s="54">
        <f>IF('READ ME'!$C$11=1,Support!F9,IF('READ ME'!$C$11=2,Support!G9,Support!H9))</f>
        <v>0.2</v>
      </c>
      <c r="G7" s="300">
        <v>0</v>
      </c>
      <c r="H7" s="165" t="s">
        <v>356</v>
      </c>
      <c r="I7" s="166"/>
      <c r="J7" s="166"/>
      <c r="K7" s="166"/>
      <c r="L7" s="166"/>
      <c r="M7" s="266"/>
    </row>
    <row r="8" spans="2:13" ht="39">
      <c r="B8" s="267"/>
      <c r="C8" s="24"/>
      <c r="D8" s="188"/>
      <c r="E8" s="56" t="s">
        <v>316</v>
      </c>
      <c r="F8" s="58">
        <f>IF('READ ME'!$C$11=1,Support!F10,IF('READ ME'!$C$11=2,Support!G10,Support!H10))</f>
        <v>0.4</v>
      </c>
      <c r="G8" s="300">
        <v>3</v>
      </c>
      <c r="H8" s="169" t="s">
        <v>357</v>
      </c>
      <c r="I8" s="170"/>
      <c r="J8" s="170"/>
      <c r="K8" s="170"/>
      <c r="L8" s="170"/>
      <c r="M8" s="268"/>
    </row>
    <row r="9" spans="2:13" ht="26" customHeight="1">
      <c r="B9" s="267"/>
      <c r="C9" s="24"/>
      <c r="D9" s="23"/>
      <c r="E9" s="57" t="s">
        <v>141</v>
      </c>
      <c r="F9" s="26">
        <f>IF('READ ME'!$C$11=1,Support!F11,IF('READ ME'!$C$11=2,Support!G11,Support!H11))</f>
        <v>0.4</v>
      </c>
      <c r="G9" s="300">
        <v>5</v>
      </c>
      <c r="H9" s="167" t="s">
        <v>358</v>
      </c>
      <c r="I9" s="168"/>
      <c r="J9" s="168"/>
      <c r="K9" s="168"/>
      <c r="L9" s="168"/>
      <c r="M9" s="269"/>
    </row>
    <row r="10" spans="2:13">
      <c r="B10" s="270"/>
      <c r="C10" s="28"/>
      <c r="D10" s="27"/>
      <c r="E10" s="27"/>
      <c r="F10" s="28"/>
      <c r="G10" s="28"/>
      <c r="H10" s="225"/>
      <c r="I10" s="225"/>
      <c r="J10" s="225"/>
      <c r="K10" s="225"/>
      <c r="L10" s="225"/>
      <c r="M10" s="106"/>
    </row>
    <row r="11" spans="2:13">
      <c r="B11" s="262"/>
      <c r="C11" s="263">
        <v>3</v>
      </c>
      <c r="D11" s="189" t="s">
        <v>205</v>
      </c>
      <c r="E11" s="29" t="s">
        <v>145</v>
      </c>
      <c r="F11" s="30">
        <f>IF('READ ME'!$C$11=1,Support!F15,IF('READ ME'!$C$11=2,Support!G15,Support!H15))</f>
        <v>0.15</v>
      </c>
      <c r="G11" s="300">
        <v>0</v>
      </c>
      <c r="H11" s="177" t="s">
        <v>359</v>
      </c>
      <c r="I11" s="178"/>
      <c r="J11" s="178"/>
      <c r="K11" s="178"/>
      <c r="L11" s="178"/>
      <c r="M11" s="271"/>
    </row>
    <row r="12" spans="2:13">
      <c r="B12" s="262"/>
      <c r="C12" s="263"/>
      <c r="D12" s="190"/>
      <c r="E12" s="15" t="s">
        <v>144</v>
      </c>
      <c r="F12" s="17">
        <f>IF('READ ME'!$C$11=1,Support!F16,IF('READ ME'!$C$11=2,Support!G16,Support!H16))</f>
        <v>0.25</v>
      </c>
      <c r="G12" s="300">
        <v>0</v>
      </c>
      <c r="H12" s="163" t="s">
        <v>360</v>
      </c>
      <c r="I12" s="164"/>
      <c r="J12" s="164"/>
      <c r="K12" s="164"/>
      <c r="L12" s="164"/>
      <c r="M12" s="272"/>
    </row>
    <row r="13" spans="2:13">
      <c r="B13" s="262"/>
      <c r="C13" s="263"/>
      <c r="D13" s="190"/>
      <c r="E13" s="15" t="s">
        <v>143</v>
      </c>
      <c r="F13" s="17">
        <f>IF('READ ME'!$C$11=1,Support!F17,IF('READ ME'!$C$11=2,Support!G17,Support!H17))</f>
        <v>0.1</v>
      </c>
      <c r="G13" s="300">
        <v>5</v>
      </c>
      <c r="H13" s="163" t="s">
        <v>361</v>
      </c>
      <c r="I13" s="164"/>
      <c r="J13" s="164"/>
      <c r="K13" s="164"/>
      <c r="L13" s="164"/>
      <c r="M13" s="272"/>
    </row>
    <row r="14" spans="2:13">
      <c r="B14" s="273"/>
      <c r="C14" s="185"/>
      <c r="D14" s="190"/>
      <c r="E14" s="15" t="s">
        <v>142</v>
      </c>
      <c r="F14" s="17">
        <f>IF('READ ME'!$C$11=1,Support!F18,IF('READ ME'!$C$11=2,Support!G18,Support!H18))</f>
        <v>0.3</v>
      </c>
      <c r="G14" s="300">
        <v>5</v>
      </c>
      <c r="H14" s="163" t="s">
        <v>362</v>
      </c>
      <c r="I14" s="164"/>
      <c r="J14" s="164"/>
      <c r="K14" s="164"/>
      <c r="L14" s="164"/>
      <c r="M14" s="272"/>
    </row>
    <row r="15" spans="2:13" ht="48">
      <c r="B15" s="274"/>
      <c r="C15" s="16"/>
      <c r="D15" s="15" t="s">
        <v>313</v>
      </c>
      <c r="E15" s="31" t="s">
        <v>317</v>
      </c>
      <c r="F15" s="59">
        <f>IF('READ ME'!$C$11=1,Support!F19,IF('READ ME'!$C$11=2,Support!G19,Support!H19))</f>
        <v>0.2</v>
      </c>
      <c r="G15" s="300">
        <v>4</v>
      </c>
      <c r="H15" s="171" t="s">
        <v>363</v>
      </c>
      <c r="I15" s="172"/>
      <c r="J15" s="172"/>
      <c r="K15" s="172"/>
      <c r="L15" s="172"/>
      <c r="M15" s="275"/>
    </row>
    <row r="16" spans="2:13">
      <c r="B16" s="264"/>
      <c r="C16" s="19"/>
      <c r="D16" s="18"/>
      <c r="E16" s="18"/>
      <c r="F16" s="18"/>
      <c r="G16" s="19"/>
      <c r="H16" s="225"/>
      <c r="I16" s="225"/>
      <c r="J16" s="225"/>
      <c r="K16" s="225"/>
      <c r="L16" s="225"/>
      <c r="M16" s="106"/>
    </row>
    <row r="17" spans="2:13" ht="60">
      <c r="B17" s="276"/>
      <c r="C17" s="179">
        <v>4</v>
      </c>
      <c r="D17" s="277" t="s">
        <v>99</v>
      </c>
      <c r="E17" s="60" t="s">
        <v>236</v>
      </c>
      <c r="F17" s="54">
        <f>IF('READ ME'!$C$11=1,Support!F23,IF('READ ME'!$C$11=2,Support!G23,Support!H23))</f>
        <v>0.5</v>
      </c>
      <c r="G17" s="300">
        <v>5</v>
      </c>
      <c r="H17" s="154" t="str">
        <f>IF('READ ME'!$C$11=1,Support!F45,IF('READ ME'!$C$11=2,Support!G45,Support!H45))</f>
        <v>The project is intended to support the greatest number of forest-dependent people and communities whose livelihoods disappear or suffer non-economic losses (cultural heritage, indigenous knowledge, social/cultural identity) as a result of deforestation or forest degradation due to climate change.</v>
      </c>
      <c r="I17" s="154">
        <f>IF('READ ME'!$C$11=1,Support!J43,IF('READ ME'!$C$11=2,Support!K43,Support!L43))</f>
        <v>0</v>
      </c>
      <c r="J17" s="154">
        <f>IF('READ ME'!$C$11=1,Support!K43,IF('READ ME'!$C$11=2,Support!L43,Support!M43))</f>
        <v>0</v>
      </c>
      <c r="K17" s="154">
        <f>IF('READ ME'!$C$11=1,Support!L43,IF('READ ME'!$C$11=2,Support!M43,Support!N43))</f>
        <v>0</v>
      </c>
      <c r="L17" s="154">
        <f>IF('READ ME'!$C$11=1,Support!M43,IF('READ ME'!$C$11=2,Support!N43,Support!O43))</f>
        <v>0</v>
      </c>
      <c r="M17" s="278">
        <f>IF('READ ME'!$C$11=1,Support!N43,IF('READ ME'!$C$11=2,Support!O43,Support!P43))</f>
        <v>0</v>
      </c>
    </row>
    <row r="18" spans="2:13" ht="72" customHeight="1">
      <c r="B18" s="279"/>
      <c r="C18" s="180"/>
      <c r="D18" s="181"/>
      <c r="E18" s="21" t="s">
        <v>237</v>
      </c>
      <c r="F18" s="54">
        <f>IF('READ ME'!$C$11=1,Support!F24,IF('READ ME'!$C$11=2,Support!G24,Support!H24))</f>
        <v>0.5</v>
      </c>
      <c r="G18" s="300">
        <v>3</v>
      </c>
      <c r="H18" s="171" t="str">
        <f>IF('READ ME'!$C$11=1,Support!F46,IF('READ ME'!$C$11=2,Support!G46,Support!H46))</f>
        <v xml:space="preserve">Alternative sources of financing are sought to support the economic and social development of the country and the affected population. </v>
      </c>
      <c r="I18" s="172">
        <f>IF('READ ME'!$C$11=1,Support!J44,IF('READ ME'!$C$11=2,Support!K44,Support!L44))</f>
        <v>0</v>
      </c>
      <c r="J18" s="172">
        <f>IF('READ ME'!$C$11=1,Support!K44,IF('READ ME'!$C$11=2,Support!L44,Support!M44))</f>
        <v>0</v>
      </c>
      <c r="K18" s="172">
        <f>IF('READ ME'!$C$11=1,Support!L44,IF('READ ME'!$C$11=2,Support!M44,Support!N44))</f>
        <v>0</v>
      </c>
      <c r="L18" s="172">
        <f>IF('READ ME'!$C$11=1,Support!M44,IF('READ ME'!$C$11=2,Support!N44,Support!O44))</f>
        <v>0</v>
      </c>
      <c r="M18" s="275">
        <f>IF('READ ME'!$C$11=1,Support!N44,IF('READ ME'!$C$11=2,Support!O44,Support!P44))</f>
        <v>0</v>
      </c>
    </row>
    <row r="19" spans="2:13">
      <c r="B19" s="270"/>
      <c r="C19" s="28"/>
      <c r="D19" s="27"/>
      <c r="E19" s="27"/>
      <c r="F19" s="27"/>
      <c r="G19" s="28"/>
      <c r="H19" s="225"/>
      <c r="I19" s="225"/>
      <c r="J19" s="225"/>
      <c r="K19" s="225"/>
      <c r="L19" s="225"/>
      <c r="M19" s="106"/>
    </row>
    <row r="20" spans="2:13" ht="48">
      <c r="B20" s="273"/>
      <c r="C20" s="185">
        <v>5</v>
      </c>
      <c r="D20" s="185" t="s">
        <v>79</v>
      </c>
      <c r="E20" s="32" t="s">
        <v>217</v>
      </c>
      <c r="F20" s="55">
        <f>IF('READ ME'!$C$11=1,Support!F28,IF('READ ME'!$C$11=2,Support!G28,Support!H28))</f>
        <v>0.1</v>
      </c>
      <c r="G20" s="300">
        <v>5</v>
      </c>
      <c r="H20" s="165" t="str">
        <f>IF('READ ME'!$C$11=1,Support!F47,IF('READ ME'!$C$11=2,Support!G47,Support!H47))</f>
        <v>The implementation of new institutional, governance or coordination mechanisms needed to achieve the country's commitment is sought.</v>
      </c>
      <c r="I20" s="166">
        <f>IF('READ ME'!$C$11=1,Support!J48,IF('READ ME'!$C$11=2,Support!K48,Support!L48))</f>
        <v>0</v>
      </c>
      <c r="J20" s="166">
        <f>IF('READ ME'!$C$11=1,Support!K48,IF('READ ME'!$C$11=2,Support!L48,Support!M48))</f>
        <v>0</v>
      </c>
      <c r="K20" s="166">
        <f>IF('READ ME'!$C$11=1,Support!L48,IF('READ ME'!$C$11=2,Support!M48,Support!N48))</f>
        <v>0</v>
      </c>
      <c r="L20" s="166">
        <f>IF('READ ME'!$C$11=1,Support!M48,IF('READ ME'!$C$11=2,Support!N48,Support!O48))</f>
        <v>0</v>
      </c>
      <c r="M20" s="266">
        <f>IF('READ ME'!$C$11=1,Support!N48,IF('READ ME'!$C$11=2,Support!O48,Support!P48))</f>
        <v>0</v>
      </c>
    </row>
    <row r="21" spans="2:13" ht="46.25" customHeight="1">
      <c r="B21" s="280"/>
      <c r="C21" s="186"/>
      <c r="D21" s="186"/>
      <c r="E21" s="15" t="s">
        <v>218</v>
      </c>
      <c r="F21" s="17">
        <f>IF('READ ME'!$C$11=1,Support!F29,IF('READ ME'!$C$11=2,Support!G29,Support!H29))</f>
        <v>0.3</v>
      </c>
      <c r="G21" s="300">
        <v>3</v>
      </c>
      <c r="H21" s="169" t="str">
        <f>IF('READ ME'!$C$11=1,Support!F48,IF('READ ME'!$C$11=2,Support!G48,Support!H48))</f>
        <v>It should be considered and be a priority in the NDCs, Country Programs, National Adaptation Plans.</v>
      </c>
      <c r="I21" s="170">
        <f>IF('READ ME'!$C$11=1,Support!J49,IF('READ ME'!$C$11=2,Support!K49,Support!L49))</f>
        <v>0</v>
      </c>
      <c r="J21" s="170">
        <f>IF('READ ME'!$C$11=1,Support!K49,IF('READ ME'!$C$11=2,Support!L49,Support!M49))</f>
        <v>0</v>
      </c>
      <c r="K21" s="170">
        <f>IF('READ ME'!$C$11=1,Support!L49,IF('READ ME'!$C$11=2,Support!M49,Support!N49))</f>
        <v>0</v>
      </c>
      <c r="L21" s="170">
        <f>IF('READ ME'!$C$11=1,Support!M49,IF('READ ME'!$C$11=2,Support!N49,Support!O49))</f>
        <v>0</v>
      </c>
      <c r="M21" s="268">
        <f>IF('READ ME'!$C$11=1,Support!N49,IF('READ ME'!$C$11=2,Support!O49,Support!P49))</f>
        <v>0</v>
      </c>
    </row>
    <row r="22" spans="2:13" ht="64">
      <c r="B22" s="280"/>
      <c r="C22" s="186"/>
      <c r="D22" s="186"/>
      <c r="E22" s="31" t="s">
        <v>219</v>
      </c>
      <c r="F22" s="17">
        <f>IF('READ ME'!$C$11=1,Support!F30,IF('READ ME'!$C$11=2,Support!G30,Support!H30))</f>
        <v>0.6</v>
      </c>
      <c r="G22" s="300">
        <v>4</v>
      </c>
      <c r="H22" s="171" t="str">
        <f>IF('READ ME'!$C$11=1,Support!F49,IF('READ ME'!$C$11=2,Support!G49,Support!H49))</f>
        <v>It is intended to support the implementation of new institutional, governance or coordination mechanisms needed to achieve country commitment; stakeholder participation, which involves demonstrating that the project/program has been developed in consultation with civil society organizations and other relevant stakeholders, with particular attention to gender equality.</v>
      </c>
      <c r="I22" s="172">
        <f>IF('READ ME'!$C$11=1,Support!J53,IF('READ ME'!$C$11=2,Support!K53,Support!L53))</f>
        <v>0</v>
      </c>
      <c r="J22" s="172">
        <f>IF('READ ME'!$C$11=1,Support!K53,IF('READ ME'!$C$11=2,Support!L53,Support!M53))</f>
        <v>0</v>
      </c>
      <c r="K22" s="172">
        <f>IF('READ ME'!$C$11=1,Support!L53,IF('READ ME'!$C$11=2,Support!M53,Support!N53))</f>
        <v>0</v>
      </c>
      <c r="L22" s="172">
        <f>IF('READ ME'!$C$11=1,Support!M53,IF('READ ME'!$C$11=2,Support!N53,Support!O53))</f>
        <v>0</v>
      </c>
      <c r="M22" s="275">
        <f>IF('READ ME'!$C$11=1,Support!N53,IF('READ ME'!$C$11=2,Support!O53,Support!P53))</f>
        <v>0</v>
      </c>
    </row>
    <row r="23" spans="2:13">
      <c r="B23" s="264"/>
      <c r="C23" s="19"/>
      <c r="D23" s="18"/>
      <c r="E23" s="18"/>
      <c r="F23" s="19"/>
      <c r="G23" s="19"/>
      <c r="H23" s="225"/>
      <c r="I23" s="225"/>
      <c r="J23" s="225"/>
      <c r="K23" s="225"/>
      <c r="L23" s="225"/>
      <c r="M23" s="106"/>
    </row>
    <row r="24" spans="2:13" ht="16">
      <c r="B24" s="276"/>
      <c r="C24" s="179">
        <v>6</v>
      </c>
      <c r="D24" s="181" t="s">
        <v>80</v>
      </c>
      <c r="E24" s="21" t="s">
        <v>220</v>
      </c>
      <c r="F24" s="54">
        <f>IF('READ ME'!$C$11=1,Support!F34,IF('READ ME'!$C$11=2,Support!G34,Support!H34))</f>
        <v>0.15</v>
      </c>
      <c r="G24" s="300">
        <v>0</v>
      </c>
      <c r="H24" s="165" t="str">
        <f>IF('READ ME'!$C$11=1,Support!F50,IF('READ ME'!$C$11=2,Support!G50,Support!H50))</f>
        <v>It is intended that there are other entities funding similar interventions in the same geographical area.</v>
      </c>
      <c r="I24" s="166">
        <f>IF('READ ME'!$C$11=1,Support!J54,IF('READ ME'!$C$11=2,Support!K54,Support!L54))</f>
        <v>0</v>
      </c>
      <c r="J24" s="166">
        <f>IF('READ ME'!$C$11=1,Support!K54,IF('READ ME'!$C$11=2,Support!L54,Support!M54))</f>
        <v>0</v>
      </c>
      <c r="K24" s="166">
        <f>IF('READ ME'!$C$11=1,Support!L54,IF('READ ME'!$C$11=2,Support!M54,Support!N54))</f>
        <v>0</v>
      </c>
      <c r="L24" s="166">
        <f>IF('READ ME'!$C$11=1,Support!M54,IF('READ ME'!$C$11=2,Support!N54,Support!O54))</f>
        <v>0</v>
      </c>
      <c r="M24" s="266">
        <f>IF('READ ME'!$C$11=1,Support!N54,IF('READ ME'!$C$11=2,Support!O54,Support!P54))</f>
        <v>0</v>
      </c>
    </row>
    <row r="25" spans="2:13" ht="32">
      <c r="B25" s="279"/>
      <c r="C25" s="180"/>
      <c r="D25" s="182"/>
      <c r="E25" s="25" t="s">
        <v>221</v>
      </c>
      <c r="F25" s="58">
        <f>IF('READ ME'!$C$11=1,Support!F35,IF('READ ME'!$C$11=2,Support!G35,Support!H35))</f>
        <v>0.35</v>
      </c>
      <c r="G25" s="300">
        <v>3</v>
      </c>
      <c r="H25" s="169" t="str">
        <f>IF('READ ME'!$C$11=1,Support!F51,IF('READ ME'!$C$11=2,Support!G51,Support!H51))</f>
        <v>The promotion that the protection, restoration and sustainable management of forests generates demand. The activity has the potential to catalyze or leverage other investments (co-financing).</v>
      </c>
      <c r="I25" s="170">
        <f>IF('READ ME'!$C$11=1,Support!J55,IF('READ ME'!$C$11=2,Support!K55,Support!L55))</f>
        <v>0</v>
      </c>
      <c r="J25" s="170">
        <f>IF('READ ME'!$C$11=1,Support!K55,IF('READ ME'!$C$11=2,Support!L55,Support!M55))</f>
        <v>0</v>
      </c>
      <c r="K25" s="170">
        <f>IF('READ ME'!$C$11=1,Support!L55,IF('READ ME'!$C$11=2,Support!M55,Support!N55))</f>
        <v>0</v>
      </c>
      <c r="L25" s="170">
        <f>IF('READ ME'!$C$11=1,Support!M55,IF('READ ME'!$C$11=2,Support!N55,Support!O55))</f>
        <v>0</v>
      </c>
      <c r="M25" s="268">
        <f>IF('READ ME'!$C$11=1,Support!N55,IF('READ ME'!$C$11=2,Support!O55,Support!P55))</f>
        <v>0</v>
      </c>
    </row>
    <row r="26" spans="2:13" ht="48">
      <c r="B26" s="279"/>
      <c r="C26" s="180"/>
      <c r="D26" s="182"/>
      <c r="E26" s="25" t="s">
        <v>222</v>
      </c>
      <c r="F26" s="58">
        <f>IF('READ ME'!$C$11=1,Support!F36,IF('READ ME'!$C$11=2,Support!G36,Support!H36))</f>
        <v>0.15</v>
      </c>
      <c r="G26" s="300">
        <v>0</v>
      </c>
      <c r="H26" s="169" t="str">
        <f>IF('READ ME'!$C$11=1,Support!F52,IF('READ ME'!$C$11=2,Support!G52,Support!H52))</f>
        <v>The project/program should apply good industry practices and a degree of innovation, including those relevant to indigenous peoples and local communities, and best market technologies.</v>
      </c>
      <c r="I26" s="170">
        <f>IF('READ ME'!$C$11=1,Support!J56,IF('READ ME'!$C$11=2,Support!K56,Support!L56))</f>
        <v>0</v>
      </c>
      <c r="J26" s="170">
        <f>IF('READ ME'!$C$11=1,Support!K56,IF('READ ME'!$C$11=2,Support!L56,Support!M56))</f>
        <v>0</v>
      </c>
      <c r="K26" s="170">
        <f>IF('READ ME'!$C$11=1,Support!L56,IF('READ ME'!$C$11=2,Support!M56,Support!N56))</f>
        <v>0</v>
      </c>
      <c r="L26" s="170">
        <f>IF('READ ME'!$C$11=1,Support!M56,IF('READ ME'!$C$11=2,Support!N56,Support!O56))</f>
        <v>0</v>
      </c>
      <c r="M26" s="268">
        <f>IF('READ ME'!$C$11=1,Support!N56,IF('READ ME'!$C$11=2,Support!O56,Support!P56))</f>
        <v>0</v>
      </c>
    </row>
    <row r="27" spans="2:13" ht="16">
      <c r="B27" s="281"/>
      <c r="C27" s="282"/>
      <c r="D27" s="33"/>
      <c r="E27" s="283" t="s">
        <v>223</v>
      </c>
      <c r="F27" s="284">
        <f>IF('READ ME'!$C$11=1,Support!F37,IF('READ ME'!$C$11=2,Support!G37,Support!H37))</f>
        <v>0.35</v>
      </c>
      <c r="G27" s="301">
        <v>2</v>
      </c>
      <c r="H27" s="183" t="s">
        <v>364</v>
      </c>
      <c r="I27" s="184"/>
      <c r="J27" s="184"/>
      <c r="K27" s="184"/>
      <c r="L27" s="184"/>
      <c r="M27" s="285"/>
    </row>
  </sheetData>
  <mergeCells count="40">
    <mergeCell ref="B2:B3"/>
    <mergeCell ref="C2:C3"/>
    <mergeCell ref="D2:D3"/>
    <mergeCell ref="B11:B14"/>
    <mergeCell ref="C11:C14"/>
    <mergeCell ref="D11:D14"/>
    <mergeCell ref="B4:B5"/>
    <mergeCell ref="C4:C5"/>
    <mergeCell ref="D4:D5"/>
    <mergeCell ref="C20:C22"/>
    <mergeCell ref="D20:D22"/>
    <mergeCell ref="E2:E3"/>
    <mergeCell ref="G2:G3"/>
    <mergeCell ref="D7:D8"/>
    <mergeCell ref="B24:B27"/>
    <mergeCell ref="C24:C27"/>
    <mergeCell ref="D24:D26"/>
    <mergeCell ref="H27:M27"/>
    <mergeCell ref="H17:M17"/>
    <mergeCell ref="H18:M18"/>
    <mergeCell ref="H20:M20"/>
    <mergeCell ref="H21:M21"/>
    <mergeCell ref="H22:M22"/>
    <mergeCell ref="H24:M24"/>
    <mergeCell ref="H25:M25"/>
    <mergeCell ref="H26:M26"/>
    <mergeCell ref="B17:B18"/>
    <mergeCell ref="C17:C18"/>
    <mergeCell ref="D17:D18"/>
    <mergeCell ref="B20:B22"/>
    <mergeCell ref="H4:M4"/>
    <mergeCell ref="H5:M5"/>
    <mergeCell ref="H11:M11"/>
    <mergeCell ref="H12:M12"/>
    <mergeCell ref="H13:M13"/>
    <mergeCell ref="H14:M14"/>
    <mergeCell ref="H7:M7"/>
    <mergeCell ref="H9:M9"/>
    <mergeCell ref="H8:M8"/>
    <mergeCell ref="H15:M15"/>
  </mergeCells>
  <dataValidations count="1">
    <dataValidation type="whole" allowBlank="1" showInputMessage="1" showErrorMessage="1" sqref="G24:G27 G7:G9 G11:G15 G17:G18 G20:G22 G5 G4" xr:uid="{8ECB68F6-71CC-4D25-A1BB-AC4F0C55D11D}">
      <formula1>0</formula1>
      <formula2>5</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2E8BC-A305-4B58-B892-539E65E0355F}">
  <dimension ref="A1:M22"/>
  <sheetViews>
    <sheetView topLeftCell="A4" zoomScale="91" zoomScaleNormal="91" workbookViewId="0">
      <selection activeCell="E12" sqref="E12"/>
    </sheetView>
  </sheetViews>
  <sheetFormatPr baseColWidth="10" defaultRowHeight="15"/>
  <cols>
    <col min="1" max="1" width="7.1640625" style="11" customWidth="1"/>
    <col min="2" max="2" width="30.5" customWidth="1"/>
    <col min="3" max="4" width="12.6640625" style="3" customWidth="1"/>
    <col min="5" max="5" width="18.33203125" customWidth="1"/>
    <col min="6" max="11" width="14.83203125" customWidth="1"/>
  </cols>
  <sheetData>
    <row r="1" spans="1:13" ht="19">
      <c r="B1" s="193" t="s">
        <v>319</v>
      </c>
      <c r="C1" s="193"/>
      <c r="D1" s="193"/>
      <c r="E1" s="193"/>
      <c r="F1" s="193"/>
      <c r="G1" s="193"/>
      <c r="H1" s="193"/>
      <c r="I1" s="193"/>
      <c r="J1" s="193"/>
      <c r="K1" s="193"/>
    </row>
    <row r="3" spans="1:13" ht="28" customHeight="1">
      <c r="E3" s="302" t="s">
        <v>283</v>
      </c>
      <c r="F3" s="305">
        <v>0</v>
      </c>
      <c r="G3" s="305">
        <f>+F3+1</f>
        <v>1</v>
      </c>
      <c r="H3" s="305" t="s">
        <v>324</v>
      </c>
      <c r="I3" s="305" t="s">
        <v>325</v>
      </c>
      <c r="J3" s="305" t="s">
        <v>327</v>
      </c>
      <c r="K3" s="305" t="s">
        <v>326</v>
      </c>
    </row>
    <row r="4" spans="1:13" ht="102" customHeight="1">
      <c r="E4" s="303" t="s">
        <v>322</v>
      </c>
      <c r="F4" s="309" t="s">
        <v>323</v>
      </c>
      <c r="G4" s="309" t="s">
        <v>120</v>
      </c>
      <c r="H4" s="309" t="s">
        <v>33</v>
      </c>
      <c r="I4" s="309" t="s">
        <v>34</v>
      </c>
      <c r="J4" s="309" t="s">
        <v>41</v>
      </c>
      <c r="K4" s="309">
        <v>5</v>
      </c>
    </row>
    <row r="5" spans="1:13" ht="34" customHeight="1">
      <c r="B5" s="307" t="s">
        <v>320</v>
      </c>
      <c r="C5" s="308" t="s">
        <v>321</v>
      </c>
      <c r="D5" s="308" t="s">
        <v>149</v>
      </c>
      <c r="E5" s="303"/>
      <c r="F5" s="309"/>
      <c r="G5" s="309"/>
      <c r="H5" s="309"/>
      <c r="I5" s="309"/>
      <c r="J5" s="309"/>
      <c r="K5" s="309"/>
    </row>
    <row r="6" spans="1:13" ht="68" customHeight="1">
      <c r="A6" s="306">
        <v>1</v>
      </c>
      <c r="B6" s="52" t="s">
        <v>103</v>
      </c>
      <c r="C6" s="62" t="s">
        <v>22</v>
      </c>
      <c r="D6" s="62"/>
      <c r="E6" s="304">
        <v>1</v>
      </c>
      <c r="F6" s="194" t="s">
        <v>328</v>
      </c>
      <c r="G6" s="194"/>
      <c r="H6" s="195"/>
      <c r="I6" s="195"/>
      <c r="J6" s="195"/>
      <c r="K6" s="195"/>
      <c r="M6" t="s">
        <v>373</v>
      </c>
    </row>
    <row r="7" spans="1:13" ht="68" customHeight="1">
      <c r="A7" s="306">
        <f>+A6+1</f>
        <v>2</v>
      </c>
      <c r="B7" s="52" t="s">
        <v>104</v>
      </c>
      <c r="C7" s="62" t="s">
        <v>22</v>
      </c>
      <c r="D7" s="62"/>
      <c r="E7" s="304">
        <v>1</v>
      </c>
      <c r="F7" s="194" t="s">
        <v>329</v>
      </c>
      <c r="G7" s="194"/>
      <c r="H7" s="194"/>
      <c r="I7" s="194"/>
      <c r="J7" s="194"/>
      <c r="K7" s="194"/>
    </row>
    <row r="8" spans="1:13" ht="68" customHeight="1">
      <c r="A8" s="306">
        <f t="shared" ref="A8:A22" si="0">+A7+1</f>
        <v>3</v>
      </c>
      <c r="B8" s="52" t="s">
        <v>105</v>
      </c>
      <c r="C8" s="62" t="s">
        <v>22</v>
      </c>
      <c r="D8" s="62"/>
      <c r="E8" s="304">
        <v>1</v>
      </c>
      <c r="F8" s="194" t="s">
        <v>330</v>
      </c>
      <c r="G8" s="194"/>
      <c r="H8" s="194"/>
      <c r="I8" s="194"/>
      <c r="J8" s="194"/>
      <c r="K8" s="194"/>
      <c r="M8" t="s">
        <v>374</v>
      </c>
    </row>
    <row r="9" spans="1:13" ht="68" customHeight="1">
      <c r="A9" s="306">
        <f t="shared" si="0"/>
        <v>4</v>
      </c>
      <c r="B9" s="52" t="s">
        <v>106</v>
      </c>
      <c r="C9" s="62" t="s">
        <v>22</v>
      </c>
      <c r="D9" s="62"/>
      <c r="E9" s="304">
        <v>1</v>
      </c>
      <c r="F9" s="194" t="s">
        <v>331</v>
      </c>
      <c r="G9" s="194"/>
      <c r="H9" s="194"/>
      <c r="I9" s="194"/>
      <c r="J9" s="194"/>
      <c r="K9" s="194"/>
    </row>
    <row r="10" spans="1:13" ht="68" customHeight="1">
      <c r="A10" s="306">
        <f t="shared" si="0"/>
        <v>5</v>
      </c>
      <c r="B10" s="52" t="s">
        <v>107</v>
      </c>
      <c r="C10" s="62" t="s">
        <v>22</v>
      </c>
      <c r="D10" s="62"/>
      <c r="E10" s="304">
        <v>1</v>
      </c>
      <c r="F10" s="194" t="s">
        <v>332</v>
      </c>
      <c r="G10" s="194"/>
      <c r="H10" s="194"/>
      <c r="I10" s="194"/>
      <c r="J10" s="194"/>
      <c r="K10" s="194"/>
    </row>
    <row r="11" spans="1:13" ht="68" customHeight="1">
      <c r="A11" s="306">
        <f t="shared" si="0"/>
        <v>6</v>
      </c>
      <c r="B11" s="52" t="s">
        <v>108</v>
      </c>
      <c r="C11" s="62" t="s">
        <v>22</v>
      </c>
      <c r="D11" s="62"/>
      <c r="E11" s="304">
        <v>0</v>
      </c>
      <c r="F11" s="194" t="s">
        <v>333</v>
      </c>
      <c r="G11" s="194"/>
      <c r="H11" s="194"/>
      <c r="I11" s="194"/>
      <c r="J11" s="194"/>
      <c r="K11" s="194"/>
      <c r="M11" t="s">
        <v>375</v>
      </c>
    </row>
    <row r="12" spans="1:13" ht="68" customHeight="1">
      <c r="A12" s="306">
        <f t="shared" si="0"/>
        <v>7</v>
      </c>
      <c r="B12" s="52" t="s">
        <v>109</v>
      </c>
      <c r="C12" s="62" t="s">
        <v>22</v>
      </c>
      <c r="D12" s="62" t="s">
        <v>22</v>
      </c>
      <c r="E12" s="304">
        <v>0</v>
      </c>
      <c r="F12" s="194" t="s">
        <v>334</v>
      </c>
      <c r="G12" s="194"/>
      <c r="H12" s="194"/>
      <c r="I12" s="194"/>
      <c r="J12" s="194"/>
      <c r="K12" s="194"/>
    </row>
    <row r="13" spans="1:13" ht="68" customHeight="1">
      <c r="A13" s="306">
        <f t="shared" si="0"/>
        <v>8</v>
      </c>
      <c r="B13" s="52" t="s">
        <v>110</v>
      </c>
      <c r="C13" s="62" t="s">
        <v>22</v>
      </c>
      <c r="D13" s="62"/>
      <c r="E13" s="304">
        <v>0</v>
      </c>
      <c r="F13" s="194" t="s">
        <v>335</v>
      </c>
      <c r="G13" s="194"/>
      <c r="H13" s="194"/>
      <c r="I13" s="194"/>
      <c r="J13" s="194"/>
      <c r="K13" s="194"/>
      <c r="M13" t="s">
        <v>376</v>
      </c>
    </row>
    <row r="14" spans="1:13" ht="68" customHeight="1">
      <c r="A14" s="306">
        <f t="shared" si="0"/>
        <v>9</v>
      </c>
      <c r="B14" s="52" t="s">
        <v>111</v>
      </c>
      <c r="C14" s="62" t="s">
        <v>22</v>
      </c>
      <c r="D14" s="62" t="s">
        <v>22</v>
      </c>
      <c r="E14" s="304">
        <v>0</v>
      </c>
      <c r="F14" s="194" t="s">
        <v>336</v>
      </c>
      <c r="G14" s="194"/>
      <c r="H14" s="194"/>
      <c r="I14" s="194"/>
      <c r="J14" s="194"/>
      <c r="K14" s="194"/>
    </row>
    <row r="15" spans="1:13" ht="68" customHeight="1">
      <c r="A15" s="306">
        <f t="shared" si="0"/>
        <v>10</v>
      </c>
      <c r="B15" s="52" t="s">
        <v>112</v>
      </c>
      <c r="C15" s="62" t="s">
        <v>22</v>
      </c>
      <c r="D15" s="62"/>
      <c r="E15" s="304">
        <v>1</v>
      </c>
      <c r="F15" s="194" t="s">
        <v>337</v>
      </c>
      <c r="G15" s="194"/>
      <c r="H15" s="194"/>
      <c r="I15" s="194"/>
      <c r="J15" s="194"/>
      <c r="K15" s="194"/>
    </row>
    <row r="16" spans="1:13" ht="68" customHeight="1">
      <c r="A16" s="306">
        <f t="shared" si="0"/>
        <v>11</v>
      </c>
      <c r="B16" s="52" t="s">
        <v>113</v>
      </c>
      <c r="C16" s="62" t="s">
        <v>22</v>
      </c>
      <c r="D16" s="62"/>
      <c r="E16" s="304">
        <v>0</v>
      </c>
      <c r="F16" s="194" t="s">
        <v>338</v>
      </c>
      <c r="G16" s="194"/>
      <c r="H16" s="194"/>
      <c r="I16" s="194"/>
      <c r="J16" s="194"/>
      <c r="K16" s="194"/>
    </row>
    <row r="17" spans="1:11" ht="68" customHeight="1">
      <c r="A17" s="306">
        <f t="shared" si="0"/>
        <v>12</v>
      </c>
      <c r="B17" s="52" t="s">
        <v>114</v>
      </c>
      <c r="C17" s="62" t="s">
        <v>22</v>
      </c>
      <c r="D17" s="62"/>
      <c r="E17" s="304">
        <v>0</v>
      </c>
      <c r="F17" s="194" t="s">
        <v>339</v>
      </c>
      <c r="G17" s="194"/>
      <c r="H17" s="194"/>
      <c r="I17" s="194"/>
      <c r="J17" s="194"/>
      <c r="K17" s="194"/>
    </row>
    <row r="18" spans="1:11" ht="68" customHeight="1">
      <c r="A18" s="306">
        <f t="shared" si="0"/>
        <v>13</v>
      </c>
      <c r="B18" s="52" t="s">
        <v>115</v>
      </c>
      <c r="C18" s="62" t="s">
        <v>22</v>
      </c>
      <c r="D18" s="62" t="s">
        <v>22</v>
      </c>
      <c r="E18" s="304">
        <v>1</v>
      </c>
      <c r="F18" s="194" t="s">
        <v>340</v>
      </c>
      <c r="G18" s="194"/>
      <c r="H18" s="194"/>
      <c r="I18" s="194"/>
      <c r="J18" s="194"/>
      <c r="K18" s="194"/>
    </row>
    <row r="19" spans="1:11" ht="68" customHeight="1">
      <c r="A19" s="306">
        <f t="shared" si="0"/>
        <v>14</v>
      </c>
      <c r="B19" s="52" t="s">
        <v>116</v>
      </c>
      <c r="C19" s="62" t="s">
        <v>22</v>
      </c>
      <c r="D19" s="62"/>
      <c r="E19" s="304">
        <v>0</v>
      </c>
      <c r="F19" s="194" t="s">
        <v>341</v>
      </c>
      <c r="G19" s="194"/>
      <c r="H19" s="194"/>
      <c r="I19" s="194"/>
      <c r="J19" s="194"/>
      <c r="K19" s="194"/>
    </row>
    <row r="20" spans="1:11" ht="68" customHeight="1">
      <c r="A20" s="306">
        <f t="shared" si="0"/>
        <v>15</v>
      </c>
      <c r="B20" s="52" t="s">
        <v>117</v>
      </c>
      <c r="C20" s="62"/>
      <c r="D20" s="62" t="s">
        <v>22</v>
      </c>
      <c r="E20" s="304">
        <v>1</v>
      </c>
      <c r="F20" s="194" t="s">
        <v>342</v>
      </c>
      <c r="G20" s="194"/>
      <c r="H20" s="194"/>
      <c r="I20" s="194"/>
      <c r="J20" s="194"/>
      <c r="K20" s="194"/>
    </row>
    <row r="21" spans="1:11" ht="68" customHeight="1">
      <c r="A21" s="306">
        <f t="shared" si="0"/>
        <v>16</v>
      </c>
      <c r="B21" s="52" t="s">
        <v>118</v>
      </c>
      <c r="C21" s="62" t="s">
        <v>22</v>
      </c>
      <c r="D21" s="62"/>
      <c r="E21" s="304">
        <v>1</v>
      </c>
      <c r="F21" s="194" t="s">
        <v>343</v>
      </c>
      <c r="G21" s="194"/>
      <c r="H21" s="194"/>
      <c r="I21" s="194"/>
      <c r="J21" s="194"/>
      <c r="K21" s="194"/>
    </row>
    <row r="22" spans="1:11" ht="68" customHeight="1">
      <c r="A22" s="306">
        <f t="shared" si="0"/>
        <v>17</v>
      </c>
      <c r="B22" s="52" t="s">
        <v>119</v>
      </c>
      <c r="C22" s="62" t="s">
        <v>22</v>
      </c>
      <c r="D22" s="62"/>
      <c r="E22" s="304">
        <v>0</v>
      </c>
      <c r="F22" s="194" t="s">
        <v>344</v>
      </c>
      <c r="G22" s="194"/>
      <c r="H22" s="194"/>
      <c r="I22" s="194"/>
      <c r="J22" s="194"/>
      <c r="K22" s="194"/>
    </row>
  </sheetData>
  <mergeCells count="25">
    <mergeCell ref="F22:K22"/>
    <mergeCell ref="F14:K14"/>
    <mergeCell ref="F15:K15"/>
    <mergeCell ref="F16:K16"/>
    <mergeCell ref="F4:F5"/>
    <mergeCell ref="K4:K5"/>
    <mergeCell ref="F6:K6"/>
    <mergeCell ref="F7:K7"/>
    <mergeCell ref="F8:K8"/>
    <mergeCell ref="F13:K13"/>
    <mergeCell ref="F17:K17"/>
    <mergeCell ref="F18:K18"/>
    <mergeCell ref="F19:K19"/>
    <mergeCell ref="F20:K20"/>
    <mergeCell ref="F21:K21"/>
    <mergeCell ref="B1:K1"/>
    <mergeCell ref="F9:K9"/>
    <mergeCell ref="F10:K10"/>
    <mergeCell ref="F11:K11"/>
    <mergeCell ref="F12:K12"/>
    <mergeCell ref="E4:E5"/>
    <mergeCell ref="G4:G5"/>
    <mergeCell ref="H4:H5"/>
    <mergeCell ref="I4:I5"/>
    <mergeCell ref="J4:J5"/>
  </mergeCells>
  <dataValidations count="1">
    <dataValidation type="whole" allowBlank="1" showInputMessage="1" showErrorMessage="1" sqref="E6:E22" xr:uid="{7D57EB34-6F41-424F-8FEB-1815C4A4BFB9}">
      <formula1>0</formula1>
      <formula2>1</formula2>
    </dataValidation>
  </dataValidations>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F30A-9E68-4AD5-BA78-E5ABAD53EE98}">
  <dimension ref="B1:G41"/>
  <sheetViews>
    <sheetView zoomScale="80" zoomScaleNormal="80" workbookViewId="0">
      <selection activeCell="F48" sqref="F48"/>
    </sheetView>
  </sheetViews>
  <sheetFormatPr baseColWidth="10" defaultRowHeight="15"/>
  <cols>
    <col min="1" max="1" width="3.5" customWidth="1"/>
    <col min="2" max="2" width="21.5" customWidth="1"/>
    <col min="3" max="3" width="11.5" style="3"/>
    <col min="4" max="4" width="23.5" customWidth="1"/>
    <col min="5" max="5" width="33.83203125" customWidth="1"/>
    <col min="6" max="6" width="25.6640625" customWidth="1"/>
    <col min="7" max="7" width="33.1640625" customWidth="1"/>
  </cols>
  <sheetData>
    <row r="1" spans="2:7" ht="39" customHeight="1">
      <c r="G1" s="311" t="s">
        <v>1</v>
      </c>
    </row>
    <row r="2" spans="2:7" ht="16" thickBot="1">
      <c r="B2" s="312" t="s">
        <v>191</v>
      </c>
      <c r="C2" s="287" t="s">
        <v>372</v>
      </c>
      <c r="D2" s="287" t="s">
        <v>309</v>
      </c>
      <c r="E2" s="313" t="s">
        <v>209</v>
      </c>
      <c r="F2" s="289" t="s">
        <v>310</v>
      </c>
      <c r="G2" s="314" t="s">
        <v>311</v>
      </c>
    </row>
    <row r="3" spans="2:7" ht="49" thickBot="1">
      <c r="B3" s="315"/>
      <c r="C3" s="291"/>
      <c r="D3" s="291"/>
      <c r="E3" s="310"/>
      <c r="F3" s="293" t="s">
        <v>252</v>
      </c>
      <c r="G3" s="316"/>
    </row>
    <row r="4" spans="2:7">
      <c r="B4" s="261"/>
      <c r="C4" s="191">
        <v>1</v>
      </c>
      <c r="D4" s="192" t="s">
        <v>204</v>
      </c>
      <c r="E4" s="13" t="s">
        <v>210</v>
      </c>
      <c r="F4" s="14">
        <f>IF('READ ME'!$C$11=1,Support!F4,IF('READ ME'!$C$11=2,Support!G4,Support!H4))</f>
        <v>0.5</v>
      </c>
      <c r="G4" s="317">
        <f>+'Entry Data'!G4</f>
        <v>0</v>
      </c>
    </row>
    <row r="5" spans="2:7" ht="16" thickBot="1">
      <c r="B5" s="318"/>
      <c r="C5" s="197"/>
      <c r="D5" s="196"/>
      <c r="E5" s="75" t="s">
        <v>315</v>
      </c>
      <c r="F5" s="78">
        <f>IF('READ ME'!$C$11=1,Support!F5,IF('READ ME'!$C$11=2,Support!G5,Support!H5))</f>
        <v>0.5</v>
      </c>
      <c r="G5" s="319">
        <f>+'Entry Data'!G5</f>
        <v>2</v>
      </c>
    </row>
    <row r="6" spans="2:7">
      <c r="B6" s="320" t="s">
        <v>192</v>
      </c>
      <c r="C6" s="74"/>
      <c r="D6" s="73"/>
      <c r="E6" s="73"/>
      <c r="F6" s="73"/>
      <c r="G6" s="321">
        <f>SUMPRODUCT($F$4:$F$5,G4:G5)</f>
        <v>1</v>
      </c>
    </row>
    <row r="7" spans="2:7">
      <c r="B7" s="322" t="s">
        <v>162</v>
      </c>
      <c r="C7" s="64"/>
      <c r="D7" s="63"/>
      <c r="E7" s="63"/>
      <c r="F7" s="65">
        <f>IF('READ ME'!$C$11=1,Support!F7,IF('READ ME'!$C$11=2,Support!G7,Support!H7))</f>
        <v>0.2</v>
      </c>
      <c r="G7" s="323"/>
    </row>
    <row r="8" spans="2:7">
      <c r="B8" s="324" t="s">
        <v>312</v>
      </c>
      <c r="C8" s="70"/>
      <c r="D8" s="69"/>
      <c r="E8" s="69"/>
      <c r="F8" s="69"/>
      <c r="G8" s="325">
        <f>$F$7*G6</f>
        <v>0.2</v>
      </c>
    </row>
    <row r="9" spans="2:7" ht="32">
      <c r="B9" s="265"/>
      <c r="C9" s="20">
        <v>2</v>
      </c>
      <c r="D9" s="187" t="s">
        <v>76</v>
      </c>
      <c r="E9" s="25" t="s">
        <v>212</v>
      </c>
      <c r="F9" s="22">
        <f>IF('READ ME'!$C$11=1,Support!F9,IF('READ ME'!$C$11=2,Support!G9,Support!H9))</f>
        <v>0.2</v>
      </c>
      <c r="G9" s="326">
        <f>+'Entry Data'!G7</f>
        <v>0</v>
      </c>
    </row>
    <row r="10" spans="2:7" ht="32">
      <c r="B10" s="267"/>
      <c r="C10" s="24"/>
      <c r="D10" s="188"/>
      <c r="E10" s="25" t="s">
        <v>316</v>
      </c>
      <c r="F10" s="26">
        <f>IF('READ ME'!$C$11=1,Support!F10,IF('READ ME'!$C$11=2,Support!G10,Support!H10))</f>
        <v>0.4</v>
      </c>
      <c r="G10" s="326">
        <f>+'Entry Data'!G8</f>
        <v>3</v>
      </c>
    </row>
    <row r="11" spans="2:7" ht="16" thickBot="1">
      <c r="B11" s="327"/>
      <c r="C11" s="82"/>
      <c r="D11" s="81"/>
      <c r="E11" s="81" t="s">
        <v>141</v>
      </c>
      <c r="F11" s="83">
        <f>IF('READ ME'!$C$11=1,Support!F11,IF('READ ME'!$C$11=2,Support!G11,Support!H11))</f>
        <v>0.4</v>
      </c>
      <c r="G11" s="328">
        <f>+'Entry Data'!G9</f>
        <v>5</v>
      </c>
    </row>
    <row r="12" spans="2:7">
      <c r="B12" s="329" t="s">
        <v>192</v>
      </c>
      <c r="C12" s="80"/>
      <c r="D12" s="79"/>
      <c r="E12" s="79"/>
      <c r="F12" s="80"/>
      <c r="G12" s="330">
        <f>SUMPRODUCT($F$9:$F$11,G9:G11)</f>
        <v>3.2</v>
      </c>
    </row>
    <row r="13" spans="2:7">
      <c r="B13" s="331" t="s">
        <v>162</v>
      </c>
      <c r="C13" s="67"/>
      <c r="D13" s="66"/>
      <c r="E13" s="66"/>
      <c r="F13" s="68">
        <f>IF('READ ME'!$C$11=1,Support!F13,IF('READ ME'!$C$11=2,Support!G13,Support!H13))</f>
        <v>0.2</v>
      </c>
      <c r="G13" s="332"/>
    </row>
    <row r="14" spans="2:7">
      <c r="B14" s="333" t="s">
        <v>193</v>
      </c>
      <c r="C14" s="72"/>
      <c r="D14" s="71"/>
      <c r="E14" s="71"/>
      <c r="F14" s="72"/>
      <c r="G14" s="334">
        <f>$F$13*G12</f>
        <v>0.64000000000000012</v>
      </c>
    </row>
    <row r="15" spans="2:7" ht="30" customHeight="1">
      <c r="B15" s="335"/>
      <c r="C15" s="263">
        <v>3</v>
      </c>
      <c r="D15" s="189" t="s">
        <v>205</v>
      </c>
      <c r="E15" s="29" t="s">
        <v>145</v>
      </c>
      <c r="F15" s="30">
        <f>IF('READ ME'!$C$11=1,Support!F15,IF('READ ME'!$C$11=2,Support!G15,Support!H15))</f>
        <v>0.15</v>
      </c>
      <c r="G15" s="336">
        <f>+'Entry Data'!G11</f>
        <v>0</v>
      </c>
    </row>
    <row r="16" spans="2:7">
      <c r="B16" s="335"/>
      <c r="C16" s="263"/>
      <c r="D16" s="190"/>
      <c r="E16" s="15" t="s">
        <v>144</v>
      </c>
      <c r="F16" s="17">
        <f>IF('READ ME'!$C$11=1,Support!F16,IF('READ ME'!$C$11=2,Support!G16,Support!H16))</f>
        <v>0.25</v>
      </c>
      <c r="G16" s="336">
        <f>+'Entry Data'!G12</f>
        <v>0</v>
      </c>
    </row>
    <row r="17" spans="2:7">
      <c r="B17" s="335"/>
      <c r="C17" s="263"/>
      <c r="D17" s="190"/>
      <c r="E17" s="15" t="s">
        <v>143</v>
      </c>
      <c r="F17" s="17">
        <f>IF('READ ME'!$C$11=1,Support!F17,IF('READ ME'!$C$11=2,Support!G17,Support!H17))</f>
        <v>0.1</v>
      </c>
      <c r="G17" s="336">
        <f>+'Entry Data'!G13</f>
        <v>5</v>
      </c>
    </row>
    <row r="18" spans="2:7">
      <c r="B18" s="337"/>
      <c r="C18" s="185"/>
      <c r="D18" s="190"/>
      <c r="E18" s="15" t="s">
        <v>142</v>
      </c>
      <c r="F18" s="17">
        <f>IF('READ ME'!$C$11=1,Support!F18,IF('READ ME'!$C$11=2,Support!G18,Support!H18))</f>
        <v>0.3</v>
      </c>
      <c r="G18" s="336">
        <f>+'Entry Data'!G14</f>
        <v>5</v>
      </c>
    </row>
    <row r="19" spans="2:7" ht="33" thickBot="1">
      <c r="B19" s="338"/>
      <c r="C19" s="76"/>
      <c r="D19" s="75" t="s">
        <v>313</v>
      </c>
      <c r="E19" s="77" t="s">
        <v>317</v>
      </c>
      <c r="F19" s="78">
        <f>IF('READ ME'!$C$11=1,Support!F19,IF('READ ME'!$C$11=2,Support!G19,Support!H19))</f>
        <v>0.2</v>
      </c>
      <c r="G19" s="319">
        <f>+'Entry Data'!G15</f>
        <v>4</v>
      </c>
    </row>
    <row r="20" spans="2:7">
      <c r="B20" s="320" t="s">
        <v>192</v>
      </c>
      <c r="C20" s="74"/>
      <c r="D20" s="73"/>
      <c r="E20" s="73"/>
      <c r="F20" s="73"/>
      <c r="G20" s="321">
        <f>SUMPRODUCT($F$15:$F$19,G15:G19)</f>
        <v>2.8</v>
      </c>
    </row>
    <row r="21" spans="2:7">
      <c r="B21" s="322" t="s">
        <v>162</v>
      </c>
      <c r="C21" s="64"/>
      <c r="D21" s="63"/>
      <c r="E21" s="63"/>
      <c r="F21" s="65">
        <f>IF('READ ME'!$C$11=1,Support!F21,IF('READ ME'!$C$11=2,Support!G21,Support!H21))</f>
        <v>0.2</v>
      </c>
      <c r="G21" s="323"/>
    </row>
    <row r="22" spans="2:7">
      <c r="B22" s="324" t="s">
        <v>193</v>
      </c>
      <c r="C22" s="70"/>
      <c r="D22" s="69"/>
      <c r="E22" s="69"/>
      <c r="F22" s="69"/>
      <c r="G22" s="325">
        <f>$F$21*G20</f>
        <v>0.55999999999999994</v>
      </c>
    </row>
    <row r="23" spans="2:7" ht="57.5" customHeight="1">
      <c r="B23" s="339"/>
      <c r="C23" s="179">
        <v>4</v>
      </c>
      <c r="D23" s="277" t="s">
        <v>99</v>
      </c>
      <c r="E23" s="54" t="s">
        <v>236</v>
      </c>
      <c r="F23" s="22">
        <f>IF('READ ME'!$C$11=1,Support!F23,IF('READ ME'!$C$11=2,Support!G23,Support!H23))</f>
        <v>0.5</v>
      </c>
      <c r="G23" s="326">
        <f>+'Entry Data'!G17</f>
        <v>5</v>
      </c>
    </row>
    <row r="24" spans="2:7" ht="29.5" customHeight="1" thickBot="1">
      <c r="B24" s="340"/>
      <c r="C24" s="198"/>
      <c r="D24" s="200"/>
      <c r="E24" s="84" t="s">
        <v>237</v>
      </c>
      <c r="F24" s="83">
        <f>IF('READ ME'!$C$11=1,Support!F24,IF('READ ME'!$C$11=2,Support!G24,Support!H24))</f>
        <v>0.5</v>
      </c>
      <c r="G24" s="328">
        <f>+'Entry Data'!G18</f>
        <v>3</v>
      </c>
    </row>
    <row r="25" spans="2:7">
      <c r="B25" s="329" t="s">
        <v>192</v>
      </c>
      <c r="C25" s="80"/>
      <c r="D25" s="79"/>
      <c r="E25" s="85"/>
      <c r="F25" s="86"/>
      <c r="G25" s="330">
        <f>SUMPRODUCT($F$23:$F$24,G23:G24)</f>
        <v>4</v>
      </c>
    </row>
    <row r="26" spans="2:7">
      <c r="B26" s="331" t="s">
        <v>162</v>
      </c>
      <c r="C26" s="67"/>
      <c r="D26" s="66"/>
      <c r="E26" s="66"/>
      <c r="F26" s="68">
        <f>IF('READ ME'!$C$11=1,Support!F26,IF('READ ME'!$C$11=2,Support!G26,Support!H26))</f>
        <v>0.1</v>
      </c>
      <c r="G26" s="332"/>
    </row>
    <row r="27" spans="2:7">
      <c r="B27" s="333" t="s">
        <v>193</v>
      </c>
      <c r="C27" s="72"/>
      <c r="D27" s="71"/>
      <c r="E27" s="71"/>
      <c r="F27" s="71"/>
      <c r="G27" s="334">
        <f>$F$26*G25</f>
        <v>0.4</v>
      </c>
    </row>
    <row r="28" spans="2:7" ht="32">
      <c r="B28" s="337"/>
      <c r="C28" s="185">
        <v>5</v>
      </c>
      <c r="D28" s="185" t="s">
        <v>208</v>
      </c>
      <c r="E28" s="32" t="s">
        <v>217</v>
      </c>
      <c r="F28" s="30">
        <f>IF('READ ME'!$C$11=1,Support!F28,IF('READ ME'!$C$11=2,Support!G28,Support!H28))</f>
        <v>0.1</v>
      </c>
      <c r="G28" s="336">
        <f>+'Entry Data'!G20</f>
        <v>5</v>
      </c>
    </row>
    <row r="29" spans="2:7">
      <c r="B29" s="341"/>
      <c r="C29" s="186"/>
      <c r="D29" s="186"/>
      <c r="E29" s="15" t="s">
        <v>218</v>
      </c>
      <c r="F29" s="17">
        <f>IF('READ ME'!$C$11=1,Support!F29,IF('READ ME'!$C$11=2,Support!G29,Support!H29))</f>
        <v>0.3</v>
      </c>
      <c r="G29" s="336">
        <f>+'Entry Data'!G21</f>
        <v>3</v>
      </c>
    </row>
    <row r="30" spans="2:7" ht="49" thickBot="1">
      <c r="B30" s="342"/>
      <c r="C30" s="199"/>
      <c r="D30" s="199"/>
      <c r="E30" s="77" t="s">
        <v>219</v>
      </c>
      <c r="F30" s="78">
        <f>IF('READ ME'!$C$11=1,Support!F30,IF('READ ME'!$C$11=2,Support!G30,Support!H30))</f>
        <v>0.6</v>
      </c>
      <c r="G30" s="343">
        <f>+'Entry Data'!G22</f>
        <v>4</v>
      </c>
    </row>
    <row r="31" spans="2:7">
      <c r="B31" s="320" t="s">
        <v>192</v>
      </c>
      <c r="C31" s="74"/>
      <c r="D31" s="73"/>
      <c r="E31" s="73"/>
      <c r="F31" s="74"/>
      <c r="G31" s="321">
        <f>SUMPRODUCT($F$28:$F$30,G28:G30)</f>
        <v>3.8</v>
      </c>
    </row>
    <row r="32" spans="2:7">
      <c r="B32" s="322" t="s">
        <v>162</v>
      </c>
      <c r="C32" s="64"/>
      <c r="D32" s="63"/>
      <c r="E32" s="63"/>
      <c r="F32" s="65">
        <f>IF('READ ME'!$C$11=1,Support!F32,IF('READ ME'!$C$11=2,Support!G32,Support!H32))</f>
        <v>0.2</v>
      </c>
      <c r="G32" s="323"/>
    </row>
    <row r="33" spans="2:7">
      <c r="B33" s="324" t="s">
        <v>193</v>
      </c>
      <c r="C33" s="70"/>
      <c r="D33" s="69"/>
      <c r="E33" s="69"/>
      <c r="F33" s="70"/>
      <c r="G33" s="325">
        <f>$F$32*G31</f>
        <v>0.76</v>
      </c>
    </row>
    <row r="34" spans="2:7" ht="16">
      <c r="B34" s="339"/>
      <c r="C34" s="179">
        <v>6</v>
      </c>
      <c r="D34" s="181" t="s">
        <v>314</v>
      </c>
      <c r="E34" s="21" t="s">
        <v>220</v>
      </c>
      <c r="F34" s="22">
        <f>IF('READ ME'!$C$11=1,Support!F34,IF('READ ME'!$C$11=2,Support!G34,Support!H34))</f>
        <v>0.15</v>
      </c>
      <c r="G34" s="326">
        <f>+'Entry Data'!G24</f>
        <v>0</v>
      </c>
    </row>
    <row r="35" spans="2:7" ht="32">
      <c r="B35" s="344"/>
      <c r="C35" s="180"/>
      <c r="D35" s="180"/>
      <c r="E35" s="25" t="s">
        <v>221</v>
      </c>
      <c r="F35" s="26">
        <f>IF('READ ME'!$C$11=1,Support!F35,IF('READ ME'!$C$11=2,Support!G35,Support!H35))</f>
        <v>0.35</v>
      </c>
      <c r="G35" s="326">
        <f>+'Entry Data'!G25</f>
        <v>3</v>
      </c>
    </row>
    <row r="36" spans="2:7" ht="32">
      <c r="B36" s="344"/>
      <c r="C36" s="180"/>
      <c r="D36" s="180"/>
      <c r="E36" s="25" t="s">
        <v>222</v>
      </c>
      <c r="F36" s="26">
        <f>IF('READ ME'!$C$11=1,Support!F36,IF('READ ME'!$C$11=2,Support!G36,Support!H36))</f>
        <v>0.15</v>
      </c>
      <c r="G36" s="326">
        <f>+'Entry Data'!G26</f>
        <v>0</v>
      </c>
    </row>
    <row r="37" spans="2:7" ht="17" thickBot="1">
      <c r="B37" s="340"/>
      <c r="C37" s="198"/>
      <c r="D37" s="81"/>
      <c r="E37" s="87" t="s">
        <v>223</v>
      </c>
      <c r="F37" s="83">
        <f>IF('READ ME'!$C$11=1,Support!F37,IF('READ ME'!$C$11=2,Support!G37,Support!H37))</f>
        <v>0.35</v>
      </c>
      <c r="G37" s="345">
        <f>+'Entry Data'!G27</f>
        <v>2</v>
      </c>
    </row>
    <row r="38" spans="2:7">
      <c r="B38" s="329" t="s">
        <v>192</v>
      </c>
      <c r="C38" s="80"/>
      <c r="D38" s="79"/>
      <c r="E38" s="79"/>
      <c r="F38" s="79"/>
      <c r="G38" s="330">
        <f>SUMPRODUCT($F$34:$F$37,G34:G37)</f>
        <v>1.7499999999999998</v>
      </c>
    </row>
    <row r="39" spans="2:7">
      <c r="B39" s="331" t="s">
        <v>162</v>
      </c>
      <c r="C39" s="67"/>
      <c r="D39" s="66"/>
      <c r="E39" s="66"/>
      <c r="F39" s="68">
        <f>IF('READ ME'!$C$11=1,Support!F39,IF('READ ME'!$C$11=2,Support!G39,Support!H39))</f>
        <v>0.10000000000000009</v>
      </c>
      <c r="G39" s="332"/>
    </row>
    <row r="40" spans="2:7">
      <c r="B40" s="346" t="s">
        <v>193</v>
      </c>
      <c r="C40" s="89"/>
      <c r="D40" s="88"/>
      <c r="E40" s="88"/>
      <c r="F40" s="88"/>
      <c r="G40" s="347">
        <f>$F$39*G38</f>
        <v>0.17500000000000013</v>
      </c>
    </row>
    <row r="41" spans="2:7" ht="33" customHeight="1">
      <c r="B41" s="349"/>
      <c r="C41" s="350"/>
      <c r="D41" s="350" t="s">
        <v>318</v>
      </c>
      <c r="E41" s="350"/>
      <c r="F41" s="350" t="s">
        <v>250</v>
      </c>
      <c r="G41" s="351">
        <f>+G8+G14+G22+G27+G33+G40</f>
        <v>2.7349999999999999</v>
      </c>
    </row>
  </sheetData>
  <mergeCells count="17">
    <mergeCell ref="C28:C30"/>
    <mergeCell ref="C34:C37"/>
    <mergeCell ref="D23:D24"/>
    <mergeCell ref="D28:D30"/>
    <mergeCell ref="D34:D36"/>
    <mergeCell ref="B2:B3"/>
    <mergeCell ref="C15:C18"/>
    <mergeCell ref="C4:C5"/>
    <mergeCell ref="B4:B5"/>
    <mergeCell ref="C23:C24"/>
    <mergeCell ref="D15:D18"/>
    <mergeCell ref="E2:E3"/>
    <mergeCell ref="C2:C3"/>
    <mergeCell ref="D2:D3"/>
    <mergeCell ref="G2:G3"/>
    <mergeCell ref="D9:D10"/>
    <mergeCell ref="D4:D5"/>
  </mergeCells>
  <phoneticPr fontId="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CD70A-38C0-49E8-BF45-7C48A77862BC}">
  <dimension ref="A1:E32"/>
  <sheetViews>
    <sheetView workbookViewId="0"/>
  </sheetViews>
  <sheetFormatPr baseColWidth="10" defaultRowHeight="15"/>
  <cols>
    <col min="1" max="1" width="11.5" style="11"/>
    <col min="2" max="2" width="43.33203125" customWidth="1"/>
    <col min="3" max="4" width="12.6640625" style="3" customWidth="1"/>
    <col min="5" max="5" width="18.33203125" customWidth="1"/>
  </cols>
  <sheetData>
    <row r="1" spans="1:5" ht="19">
      <c r="B1" s="61" t="s">
        <v>29</v>
      </c>
      <c r="C1" s="61"/>
      <c r="D1" s="61"/>
      <c r="E1" s="61"/>
    </row>
    <row r="3" spans="1:5">
      <c r="E3" s="5" t="s">
        <v>1</v>
      </c>
    </row>
    <row r="4" spans="1:5" ht="52.25" customHeight="1" thickBot="1">
      <c r="E4" s="9" t="str">
        <f>+'READ ME'!B19</f>
        <v>Programa Marco estratégico para elaborar uma agenda regional de proteção  dos  povos indígenas em isolamento voluntário e contato inicial (1ra fase BID).</v>
      </c>
    </row>
    <row r="5" spans="1:5" ht="17" thickBot="1">
      <c r="B5" s="46" t="s">
        <v>0</v>
      </c>
      <c r="C5" s="47" t="s">
        <v>21</v>
      </c>
      <c r="D5" s="47" t="s">
        <v>3</v>
      </c>
      <c r="E5" s="48" t="s">
        <v>36</v>
      </c>
    </row>
    <row r="6" spans="1:5" ht="16">
      <c r="A6" s="11">
        <v>1</v>
      </c>
      <c r="B6" s="45" t="s">
        <v>7</v>
      </c>
      <c r="C6" s="4" t="s">
        <v>22</v>
      </c>
      <c r="D6" s="4"/>
      <c r="E6" s="4">
        <f>IF('SDG Analysis'!E6&gt;0,1,0)</f>
        <v>1</v>
      </c>
    </row>
    <row r="7" spans="1:5" ht="16">
      <c r="A7" s="11">
        <f>+A6+1</f>
        <v>2</v>
      </c>
      <c r="B7" s="45" t="s">
        <v>8</v>
      </c>
      <c r="C7" s="4" t="s">
        <v>22</v>
      </c>
      <c r="D7" s="4"/>
      <c r="E7" s="4">
        <f>IF('SDG Analysis'!E7&gt;0,1,0)</f>
        <v>1</v>
      </c>
    </row>
    <row r="8" spans="1:5" ht="16">
      <c r="A8" s="11">
        <f t="shared" ref="A8:A22" si="0">+A7+1</f>
        <v>3</v>
      </c>
      <c r="B8" s="45" t="s">
        <v>6</v>
      </c>
      <c r="C8" s="4" t="s">
        <v>22</v>
      </c>
      <c r="D8" s="4"/>
      <c r="E8" s="4">
        <f>IF('SDG Analysis'!E8&gt;0,1,0)</f>
        <v>1</v>
      </c>
    </row>
    <row r="9" spans="1:5" ht="16">
      <c r="A9" s="11">
        <f t="shared" si="0"/>
        <v>4</v>
      </c>
      <c r="B9" s="45" t="s">
        <v>32</v>
      </c>
      <c r="C9" s="4" t="s">
        <v>22</v>
      </c>
      <c r="D9" s="4"/>
      <c r="E9" s="4">
        <f>IF('SDG Analysis'!E9&gt;0,1,0)</f>
        <v>1</v>
      </c>
    </row>
    <row r="10" spans="1:5" ht="16">
      <c r="A10" s="11">
        <f t="shared" si="0"/>
        <v>5</v>
      </c>
      <c r="B10" s="45" t="s">
        <v>31</v>
      </c>
      <c r="C10" s="4" t="s">
        <v>22</v>
      </c>
      <c r="D10" s="4"/>
      <c r="E10" s="4">
        <f>IF('SDG Analysis'!E10&gt;0,1,0)</f>
        <v>1</v>
      </c>
    </row>
    <row r="11" spans="1:5" ht="16">
      <c r="A11" s="11">
        <f t="shared" si="0"/>
        <v>6</v>
      </c>
      <c r="B11" s="45" t="s">
        <v>9</v>
      </c>
      <c r="C11" s="4" t="s">
        <v>22</v>
      </c>
      <c r="D11" s="4"/>
      <c r="E11" s="49">
        <f>IF('SDG Analysis'!E11&gt;0,1,0)</f>
        <v>0</v>
      </c>
    </row>
    <row r="12" spans="1:5" ht="16">
      <c r="A12" s="11">
        <f t="shared" si="0"/>
        <v>7</v>
      </c>
      <c r="B12" s="45" t="s">
        <v>10</v>
      </c>
      <c r="C12" s="4" t="s">
        <v>22</v>
      </c>
      <c r="D12" s="4"/>
      <c r="E12" s="4">
        <f>IF('SDG Analysis'!E12&gt;0,1,0)</f>
        <v>0</v>
      </c>
    </row>
    <row r="13" spans="1:5" ht="32">
      <c r="A13" s="11">
        <f t="shared" si="0"/>
        <v>8</v>
      </c>
      <c r="B13" s="45" t="s">
        <v>13</v>
      </c>
      <c r="C13" s="4" t="s">
        <v>22</v>
      </c>
      <c r="D13" s="4"/>
      <c r="E13" s="4">
        <f>IF('SDG Analysis'!E13&gt;0,1,0)</f>
        <v>0</v>
      </c>
    </row>
    <row r="14" spans="1:5" ht="32">
      <c r="A14" s="11">
        <f t="shared" si="0"/>
        <v>9</v>
      </c>
      <c r="B14" s="45" t="s">
        <v>14</v>
      </c>
      <c r="C14" s="4"/>
      <c r="D14" s="4" t="s">
        <v>22</v>
      </c>
      <c r="E14" s="4">
        <f>IF('SDG Analysis'!E14&gt;0,1,0)</f>
        <v>0</v>
      </c>
    </row>
    <row r="15" spans="1:5" ht="16">
      <c r="A15" s="11">
        <f t="shared" si="0"/>
        <v>10</v>
      </c>
      <c r="B15" s="45" t="s">
        <v>11</v>
      </c>
      <c r="C15" s="4" t="s">
        <v>22</v>
      </c>
      <c r="D15" s="4"/>
      <c r="E15" s="49">
        <f>IF('SDG Analysis'!E15&gt;0,1,0)</f>
        <v>1</v>
      </c>
    </row>
    <row r="16" spans="1:5" ht="32">
      <c r="A16" s="11">
        <f t="shared" si="0"/>
        <v>11</v>
      </c>
      <c r="B16" s="45" t="s">
        <v>15</v>
      </c>
      <c r="C16" s="4" t="s">
        <v>22</v>
      </c>
      <c r="D16" s="4"/>
      <c r="E16" s="4">
        <f>IF('SDG Analysis'!E16&gt;0,1,0)</f>
        <v>0</v>
      </c>
    </row>
    <row r="17" spans="1:5" ht="32">
      <c r="A17" s="11">
        <f t="shared" si="0"/>
        <v>12</v>
      </c>
      <c r="B17" s="45" t="s">
        <v>12</v>
      </c>
      <c r="C17" s="4" t="s">
        <v>22</v>
      </c>
      <c r="D17" s="4"/>
      <c r="E17" s="4">
        <f>IF('SDG Analysis'!E17&gt;0,1,0)</f>
        <v>0</v>
      </c>
    </row>
    <row r="18" spans="1:5" ht="16">
      <c r="A18" s="11">
        <f t="shared" si="0"/>
        <v>13</v>
      </c>
      <c r="B18" s="45" t="s">
        <v>16</v>
      </c>
      <c r="C18" s="4"/>
      <c r="D18" s="4" t="s">
        <v>22</v>
      </c>
      <c r="E18" s="49">
        <f>IF('SDG Analysis'!E18&gt;0,1,0)</f>
        <v>1</v>
      </c>
    </row>
    <row r="19" spans="1:5" ht="16">
      <c r="A19" s="11">
        <f t="shared" si="0"/>
        <v>14</v>
      </c>
      <c r="B19" s="45" t="s">
        <v>17</v>
      </c>
      <c r="C19" s="4" t="s">
        <v>22</v>
      </c>
      <c r="D19" s="4"/>
      <c r="E19" s="49">
        <f>IF('SDG Analysis'!E19&gt;0,1,0)</f>
        <v>0</v>
      </c>
    </row>
    <row r="20" spans="1:5" ht="32">
      <c r="A20" s="11">
        <f t="shared" si="0"/>
        <v>15</v>
      </c>
      <c r="B20" s="45" t="s">
        <v>18</v>
      </c>
      <c r="C20" s="4"/>
      <c r="D20" s="4" t="s">
        <v>22</v>
      </c>
      <c r="E20" s="4">
        <f>IF('SDG Analysis'!E20&gt;0,1,0)</f>
        <v>1</v>
      </c>
    </row>
    <row r="21" spans="1:5" ht="32">
      <c r="A21" s="11">
        <f t="shared" si="0"/>
        <v>16</v>
      </c>
      <c r="B21" s="45" t="s">
        <v>19</v>
      </c>
      <c r="C21" s="4" t="s">
        <v>22</v>
      </c>
      <c r="D21" s="4"/>
      <c r="E21" s="49">
        <f>IF('SDG Analysis'!E21&gt;0,1,0)</f>
        <v>1</v>
      </c>
    </row>
    <row r="22" spans="1:5" ht="32">
      <c r="A22" s="11">
        <f t="shared" si="0"/>
        <v>17</v>
      </c>
      <c r="B22" s="45" t="s">
        <v>20</v>
      </c>
      <c r="C22" s="4" t="s">
        <v>22</v>
      </c>
      <c r="D22" s="4"/>
      <c r="E22" s="49">
        <f>IF('SDG Analysis'!E22&gt;0,1,0)</f>
        <v>0</v>
      </c>
    </row>
    <row r="23" spans="1:5" ht="16">
      <c r="B23" s="45" t="s">
        <v>2</v>
      </c>
      <c r="E23" s="3">
        <f>SUM(E6:E22)</f>
        <v>9</v>
      </c>
    </row>
    <row r="24" spans="1:5" ht="17" thickBot="1">
      <c r="B24" s="50" t="s">
        <v>30</v>
      </c>
      <c r="C24" s="51"/>
      <c r="D24" s="51"/>
      <c r="E24" s="51">
        <f>IF(E23=0,0,IF(E23&lt;=3,1,IF(E23&lt;=5,2,IF(E23&lt;=8,3,IF(E23&lt;=11,4,5)))))</f>
        <v>4</v>
      </c>
    </row>
    <row r="26" spans="1:5" ht="16" thickBot="1">
      <c r="B26" s="201" t="s">
        <v>4</v>
      </c>
      <c r="C26" s="201"/>
      <c r="D26" s="3" t="s">
        <v>35</v>
      </c>
    </row>
    <row r="27" spans="1:5" ht="17" thickTop="1">
      <c r="B27" s="8" t="s">
        <v>5</v>
      </c>
      <c r="C27" s="3">
        <v>0</v>
      </c>
    </row>
    <row r="28" spans="1:5" ht="16">
      <c r="B28" s="8" t="s">
        <v>24</v>
      </c>
      <c r="C28" s="3">
        <v>1</v>
      </c>
    </row>
    <row r="29" spans="1:5" ht="16">
      <c r="B29" s="8" t="s">
        <v>25</v>
      </c>
      <c r="C29" s="3">
        <v>2</v>
      </c>
    </row>
    <row r="30" spans="1:5" ht="16">
      <c r="B30" s="8" t="s">
        <v>23</v>
      </c>
      <c r="C30" s="3">
        <v>3</v>
      </c>
    </row>
    <row r="31" spans="1:5" ht="16">
      <c r="B31" s="8" t="s">
        <v>26</v>
      </c>
      <c r="C31" s="3">
        <v>4</v>
      </c>
    </row>
    <row r="32" spans="1:5" ht="16">
      <c r="B32" s="8" t="s">
        <v>27</v>
      </c>
      <c r="C32" s="3">
        <v>5</v>
      </c>
    </row>
  </sheetData>
  <mergeCells count="1">
    <mergeCell ref="B26:C26"/>
  </mergeCell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4900-C591-445D-A47D-3B38A0181F63}">
  <sheetPr>
    <tabColor rgb="FFFF7F16"/>
  </sheetPr>
  <dimension ref="B5:H33"/>
  <sheetViews>
    <sheetView showGridLines="0" workbookViewId="0">
      <selection activeCell="D43" sqref="D43"/>
    </sheetView>
  </sheetViews>
  <sheetFormatPr baseColWidth="10" defaultRowHeight="15"/>
  <cols>
    <col min="2" max="2" width="40.33203125" customWidth="1"/>
    <col min="3" max="3" width="17" customWidth="1"/>
    <col min="4" max="4" width="18.5" customWidth="1"/>
  </cols>
  <sheetData>
    <row r="5" spans="2:8" ht="16" customHeight="1">
      <c r="B5" s="365" t="s">
        <v>161</v>
      </c>
      <c r="C5" s="366" t="s">
        <v>162</v>
      </c>
      <c r="D5" s="367" t="s">
        <v>283</v>
      </c>
    </row>
    <row r="6" spans="2:8" ht="16" thickBot="1">
      <c r="B6" s="368"/>
      <c r="C6" s="369"/>
      <c r="D6" s="370"/>
    </row>
    <row r="7" spans="2:8" ht="16">
      <c r="B7" s="352" t="s">
        <v>284</v>
      </c>
      <c r="C7" s="42">
        <v>0.25</v>
      </c>
      <c r="D7" s="378">
        <v>4</v>
      </c>
      <c r="E7" t="s">
        <v>303</v>
      </c>
    </row>
    <row r="8" spans="2:8" ht="16">
      <c r="B8" s="353" t="s">
        <v>285</v>
      </c>
      <c r="C8" s="146"/>
      <c r="D8" s="354"/>
    </row>
    <row r="9" spans="2:8" ht="16">
      <c r="B9" s="355" t="s">
        <v>286</v>
      </c>
      <c r="C9" s="43">
        <v>0.2</v>
      </c>
      <c r="D9" s="376">
        <v>0</v>
      </c>
      <c r="E9" t="s">
        <v>304</v>
      </c>
    </row>
    <row r="10" spans="2:8" ht="16">
      <c r="B10" s="355" t="s">
        <v>287</v>
      </c>
      <c r="C10" s="43">
        <v>0.25</v>
      </c>
      <c r="D10" s="376">
        <v>0</v>
      </c>
      <c r="E10" t="s">
        <v>305</v>
      </c>
    </row>
    <row r="11" spans="2:8" ht="16">
      <c r="B11" s="355" t="s">
        <v>288</v>
      </c>
      <c r="C11" s="43">
        <v>0.15</v>
      </c>
      <c r="D11" s="376">
        <v>0</v>
      </c>
      <c r="E11" t="s">
        <v>306</v>
      </c>
    </row>
    <row r="12" spans="2:8" ht="16">
      <c r="B12" s="356" t="s">
        <v>289</v>
      </c>
      <c r="C12" s="44">
        <v>0.15</v>
      </c>
      <c r="D12" s="377">
        <v>0</v>
      </c>
      <c r="E12" t="s">
        <v>307</v>
      </c>
    </row>
    <row r="13" spans="2:8" ht="32">
      <c r="B13" s="371" t="s">
        <v>290</v>
      </c>
      <c r="C13" s="372">
        <v>0.5</v>
      </c>
      <c r="D13" s="351">
        <f>SUMPRODUCT($C$7:$C$12,$D$7:$D$12)*$C$13</f>
        <v>0.5</v>
      </c>
    </row>
    <row r="14" spans="2:8" ht="16">
      <c r="B14" s="358" t="s">
        <v>291</v>
      </c>
      <c r="C14" s="359"/>
      <c r="D14" s="360"/>
    </row>
    <row r="15" spans="2:8">
      <c r="B15" s="361" t="s">
        <v>292</v>
      </c>
      <c r="C15" s="362"/>
      <c r="D15" s="360"/>
      <c r="E15" s="130"/>
    </row>
    <row r="16" spans="2:8" ht="16">
      <c r="B16" s="363" t="s">
        <v>182</v>
      </c>
      <c r="C16" s="43">
        <f>HLOOKUP('READ ME'!$C$11,'Support 2'!$G$35:$I$41,2,0)</f>
        <v>0</v>
      </c>
      <c r="D16" s="379"/>
      <c r="E16" s="148"/>
      <c r="F16" s="148"/>
      <c r="G16" s="148"/>
      <c r="H16" s="148"/>
    </row>
    <row r="17" spans="2:8" ht="16">
      <c r="B17" s="363" t="s">
        <v>183</v>
      </c>
      <c r="C17" s="43">
        <f>HLOOKUP('READ ME'!$C$11,'Support 2'!$G$35:$I$41,3,0)</f>
        <v>0.4</v>
      </c>
      <c r="D17" s="379"/>
      <c r="E17" s="148" t="s">
        <v>308</v>
      </c>
      <c r="F17" s="148"/>
      <c r="G17" s="148"/>
      <c r="H17" s="148"/>
    </row>
    <row r="18" spans="2:8" ht="16">
      <c r="B18" s="363" t="s">
        <v>184</v>
      </c>
      <c r="C18" s="43">
        <f>HLOOKUP('READ ME'!$C$11,'Support 2'!$G$35:$I$41,4,0)</f>
        <v>0.2</v>
      </c>
      <c r="D18" s="379"/>
      <c r="E18" s="148" t="s">
        <v>172</v>
      </c>
      <c r="F18" s="148"/>
      <c r="G18" s="148"/>
      <c r="H18" s="148"/>
    </row>
    <row r="19" spans="2:8" ht="14.5" customHeight="1">
      <c r="B19" s="363" t="s">
        <v>185</v>
      </c>
      <c r="C19" s="43">
        <f>HLOOKUP('READ ME'!$C$11,'Support 2'!$G$35:$I$41,5,0)</f>
        <v>0.2</v>
      </c>
      <c r="D19" s="379">
        <v>4</v>
      </c>
      <c r="E19" s="148" t="s">
        <v>173</v>
      </c>
      <c r="F19" s="128"/>
      <c r="G19" s="148"/>
      <c r="H19" s="148"/>
    </row>
    <row r="20" spans="2:8" ht="14.5" customHeight="1">
      <c r="B20" s="363" t="s">
        <v>186</v>
      </c>
      <c r="C20" s="43">
        <f>HLOOKUP('READ ME'!$C$11,'Support 2'!$G$35:$I$41,6,0)</f>
        <v>0</v>
      </c>
      <c r="D20" s="379">
        <v>4</v>
      </c>
      <c r="E20" s="148"/>
      <c r="F20" s="128"/>
      <c r="G20" s="148"/>
      <c r="H20" s="148"/>
    </row>
    <row r="21" spans="2:8" ht="32">
      <c r="B21" s="364" t="s">
        <v>187</v>
      </c>
      <c r="C21" s="44">
        <f>HLOOKUP('READ ME'!$C$11,'Support 2'!$G$35:$I$41,7,0)</f>
        <v>0.2</v>
      </c>
      <c r="D21" s="380">
        <v>1</v>
      </c>
      <c r="E21" s="148" t="s">
        <v>174</v>
      </c>
      <c r="F21" s="128"/>
      <c r="G21" s="148"/>
      <c r="H21" s="148"/>
    </row>
    <row r="22" spans="2:8" ht="16">
      <c r="B22" s="357" t="s">
        <v>293</v>
      </c>
      <c r="C22" s="147">
        <f>1-C13</f>
        <v>0.5</v>
      </c>
      <c r="D22" s="348">
        <f>SUMPRODUCT($C$16:$C$21,$D$16:$D$21)*$C$22</f>
        <v>0.5</v>
      </c>
      <c r="E22" s="8"/>
      <c r="F22" s="8"/>
    </row>
    <row r="23" spans="2:8" ht="26" customHeight="1">
      <c r="B23" s="373" t="s">
        <v>294</v>
      </c>
      <c r="C23" s="374"/>
      <c r="D23" s="375">
        <f>+D22+D13</f>
        <v>1</v>
      </c>
    </row>
    <row r="24" spans="2:8">
      <c r="B24" s="133" t="s">
        <v>295</v>
      </c>
    </row>
    <row r="27" spans="2:8" ht="29" customHeight="1">
      <c r="B27" s="382" t="s">
        <v>296</v>
      </c>
      <c r="C27" s="382"/>
    </row>
    <row r="28" spans="2:8" ht="16">
      <c r="B28" s="381" t="s">
        <v>297</v>
      </c>
      <c r="C28" s="6">
        <v>0</v>
      </c>
    </row>
    <row r="29" spans="2:8" ht="16">
      <c r="B29" s="381" t="s">
        <v>298</v>
      </c>
      <c r="C29" s="6">
        <v>1</v>
      </c>
    </row>
    <row r="30" spans="2:8" ht="16">
      <c r="B30" s="381" t="s">
        <v>299</v>
      </c>
      <c r="C30" s="6">
        <v>2</v>
      </c>
    </row>
    <row r="31" spans="2:8" ht="16">
      <c r="B31" s="381" t="s">
        <v>300</v>
      </c>
      <c r="C31" s="6">
        <v>3</v>
      </c>
    </row>
    <row r="32" spans="2:8" ht="16">
      <c r="B32" s="381" t="s">
        <v>301</v>
      </c>
      <c r="C32" s="6">
        <v>4</v>
      </c>
    </row>
    <row r="33" spans="2:3" ht="16">
      <c r="B33" s="381" t="s">
        <v>302</v>
      </c>
      <c r="C33" s="6">
        <v>5</v>
      </c>
    </row>
  </sheetData>
  <mergeCells count="5">
    <mergeCell ref="C5:C6"/>
    <mergeCell ref="B27:C27"/>
    <mergeCell ref="B15:C15"/>
    <mergeCell ref="B5:B6"/>
    <mergeCell ref="D5:D6"/>
  </mergeCells>
  <dataValidations count="1">
    <dataValidation type="whole" allowBlank="1" showInputMessage="1" showErrorMessage="1" sqref="D7" xr:uid="{14703EA3-23C5-4E71-94FC-E22DE6501B08}">
      <formula1>0</formula1>
      <formula2>5</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A586B-84E0-4DF9-8BB9-D3A1C86CEA2F}">
  <sheetPr>
    <tabColor rgb="FFFF7F16"/>
  </sheetPr>
  <dimension ref="B1:J27"/>
  <sheetViews>
    <sheetView topLeftCell="A2" zoomScale="109" zoomScaleNormal="109" workbookViewId="0">
      <selection activeCell="D41" sqref="D41:E42"/>
    </sheetView>
  </sheetViews>
  <sheetFormatPr baseColWidth="10" defaultRowHeight="15"/>
  <cols>
    <col min="2" max="2" width="31.33203125" customWidth="1"/>
    <col min="3" max="3" width="14.83203125" customWidth="1"/>
    <col min="4" max="10" width="20.1640625" customWidth="1"/>
  </cols>
  <sheetData>
    <row r="1" spans="2:8">
      <c r="B1" s="2" t="s">
        <v>253</v>
      </c>
    </row>
    <row r="2" spans="2:8" ht="16">
      <c r="B2" s="383" t="s">
        <v>254</v>
      </c>
      <c r="C2" s="1" t="s">
        <v>255</v>
      </c>
      <c r="D2" s="34" t="s">
        <v>258</v>
      </c>
      <c r="E2" s="37" t="s">
        <v>263</v>
      </c>
      <c r="F2" s="39" t="s">
        <v>264</v>
      </c>
    </row>
    <row r="3" spans="2:8" ht="16">
      <c r="B3" s="383"/>
      <c r="C3" s="7" t="s">
        <v>256</v>
      </c>
      <c r="D3" s="36" t="s">
        <v>259</v>
      </c>
      <c r="E3" s="35" t="s">
        <v>261</v>
      </c>
      <c r="F3" s="38" t="s">
        <v>265</v>
      </c>
    </row>
    <row r="4" spans="2:8" ht="16">
      <c r="B4" s="383"/>
      <c r="C4" s="7" t="s">
        <v>257</v>
      </c>
      <c r="D4" s="40" t="s">
        <v>260</v>
      </c>
      <c r="E4" s="36" t="s">
        <v>262</v>
      </c>
      <c r="F4" s="35" t="s">
        <v>258</v>
      </c>
    </row>
    <row r="5" spans="2:8">
      <c r="D5" s="6" t="s">
        <v>257</v>
      </c>
      <c r="E5" s="6" t="s">
        <v>256</v>
      </c>
      <c r="F5" s="6" t="s">
        <v>255</v>
      </c>
    </row>
    <row r="6" spans="2:8">
      <c r="D6" s="202" t="s">
        <v>266</v>
      </c>
      <c r="E6" s="202"/>
      <c r="F6" s="202"/>
    </row>
    <row r="8" spans="2:8" ht="28" customHeight="1" thickBot="1">
      <c r="B8" s="393" t="s">
        <v>267</v>
      </c>
      <c r="C8" s="394" t="s">
        <v>271</v>
      </c>
      <c r="D8" s="394"/>
      <c r="E8" s="394"/>
      <c r="F8" s="394"/>
      <c r="G8" s="394"/>
      <c r="H8" s="395"/>
    </row>
    <row r="9" spans="2:8">
      <c r="B9" s="390" t="s">
        <v>268</v>
      </c>
      <c r="C9" s="384" t="s">
        <v>272</v>
      </c>
      <c r="D9" s="384"/>
      <c r="E9" s="384"/>
      <c r="F9" s="384"/>
      <c r="G9" s="384"/>
      <c r="H9" s="385"/>
    </row>
    <row r="10" spans="2:8">
      <c r="B10" s="391" t="s">
        <v>269</v>
      </c>
      <c r="C10" s="386" t="s">
        <v>273</v>
      </c>
      <c r="D10" s="386"/>
      <c r="E10" s="386"/>
      <c r="F10" s="386"/>
      <c r="G10" s="386"/>
      <c r="H10" s="387"/>
    </row>
    <row r="11" spans="2:8">
      <c r="B11" s="391" t="s">
        <v>270</v>
      </c>
      <c r="C11" s="386" t="s">
        <v>274</v>
      </c>
      <c r="D11" s="386"/>
      <c r="E11" s="386"/>
      <c r="F11" s="386"/>
      <c r="G11" s="386"/>
      <c r="H11" s="387"/>
    </row>
    <row r="12" spans="2:8">
      <c r="B12" s="392"/>
      <c r="C12" s="388" t="s">
        <v>275</v>
      </c>
      <c r="D12" s="388"/>
      <c r="E12" s="388"/>
      <c r="F12" s="388"/>
      <c r="G12" s="388"/>
      <c r="H12" s="389"/>
    </row>
    <row r="16" spans="2:8" ht="31" customHeight="1">
      <c r="B16" s="402" t="s">
        <v>276</v>
      </c>
      <c r="C16" s="403"/>
      <c r="D16" s="404"/>
    </row>
    <row r="17" spans="2:10">
      <c r="B17" s="396"/>
      <c r="C17" s="397" t="s">
        <v>162</v>
      </c>
      <c r="D17" s="398" t="s">
        <v>283</v>
      </c>
    </row>
    <row r="18" spans="2:10">
      <c r="B18" s="396"/>
      <c r="C18" s="397"/>
      <c r="D18" s="52"/>
    </row>
    <row r="19" spans="2:10" ht="16">
      <c r="B19" s="399" t="s">
        <v>277</v>
      </c>
      <c r="C19" s="400">
        <v>0.3</v>
      </c>
      <c r="D19" s="62">
        <v>5</v>
      </c>
    </row>
    <row r="20" spans="2:10" ht="16">
      <c r="B20" s="399" t="s">
        <v>278</v>
      </c>
      <c r="C20" s="400">
        <v>0.3</v>
      </c>
      <c r="D20" s="62">
        <v>5</v>
      </c>
    </row>
    <row r="21" spans="2:10" ht="16">
      <c r="B21" s="399" t="s">
        <v>279</v>
      </c>
      <c r="C21" s="7"/>
      <c r="D21" s="62"/>
    </row>
    <row r="22" spans="2:10" ht="21" customHeight="1">
      <c r="B22" s="401" t="s">
        <v>280</v>
      </c>
      <c r="C22" s="400">
        <v>0.2</v>
      </c>
      <c r="D22" s="62">
        <v>5</v>
      </c>
    </row>
    <row r="23" spans="2:10" ht="19" customHeight="1">
      <c r="B23" s="401" t="s">
        <v>281</v>
      </c>
      <c r="C23" s="400">
        <v>0.2</v>
      </c>
      <c r="D23" s="62">
        <f>+D22</f>
        <v>5</v>
      </c>
    </row>
    <row r="24" spans="2:10" s="2" customFormat="1" ht="32">
      <c r="B24" s="307" t="s">
        <v>282</v>
      </c>
      <c r="C24" s="308"/>
      <c r="D24" s="405">
        <f>SUMPRODUCT(D19:D23,$C$19:$C$23)</f>
        <v>5</v>
      </c>
      <c r="E24"/>
      <c r="F24"/>
      <c r="G24"/>
      <c r="H24"/>
      <c r="I24"/>
      <c r="J24"/>
    </row>
    <row r="25" spans="2:10">
      <c r="D25" s="3"/>
    </row>
    <row r="26" spans="2:10">
      <c r="D26" s="3"/>
    </row>
    <row r="27" spans="2:10">
      <c r="D27" s="3"/>
      <c r="E27" s="3"/>
      <c r="F27" s="3"/>
      <c r="G27" s="3"/>
      <c r="H27" s="3"/>
      <c r="I27" s="3"/>
      <c r="J27" s="3"/>
    </row>
  </sheetData>
  <mergeCells count="5">
    <mergeCell ref="B2:B4"/>
    <mergeCell ref="D6:F6"/>
    <mergeCell ref="C17:C18"/>
    <mergeCell ref="B17:B18"/>
    <mergeCell ref="B16:D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1FFDC-59F5-442F-9E8C-725F40D77411}">
  <dimension ref="A1:V53"/>
  <sheetViews>
    <sheetView topLeftCell="A12" zoomScale="91" zoomScaleNormal="91" workbookViewId="0">
      <selection activeCell="B32" sqref="B32"/>
    </sheetView>
  </sheetViews>
  <sheetFormatPr baseColWidth="10" defaultColWidth="14.5" defaultRowHeight="15" customHeight="1"/>
  <cols>
    <col min="1" max="1" width="40.33203125" style="91" customWidth="1"/>
    <col min="2" max="2" width="24.5" style="91" customWidth="1"/>
    <col min="3" max="3" width="30.6640625" customWidth="1"/>
    <col min="4" max="22" width="10.6640625" customWidth="1"/>
  </cols>
  <sheetData>
    <row r="1" spans="1:22" ht="15" customHeight="1">
      <c r="A1" s="203" t="s">
        <v>87</v>
      </c>
      <c r="B1" s="203"/>
      <c r="C1" s="203"/>
    </row>
    <row r="2" spans="1:22">
      <c r="A2" s="406" t="s">
        <v>88</v>
      </c>
      <c r="B2" s="406"/>
      <c r="C2" s="406"/>
      <c r="D2" s="94"/>
      <c r="E2" s="94"/>
      <c r="F2" s="94"/>
      <c r="G2" s="95"/>
      <c r="H2" s="94"/>
      <c r="I2" s="94"/>
      <c r="J2" s="94"/>
      <c r="K2" s="94"/>
      <c r="L2" s="94"/>
      <c r="M2" s="94"/>
      <c r="N2" s="94"/>
      <c r="O2" s="94"/>
      <c r="P2" s="94"/>
      <c r="Q2" s="94"/>
      <c r="R2" s="94"/>
      <c r="S2" s="94"/>
      <c r="T2" s="94"/>
      <c r="U2" s="94"/>
      <c r="V2" s="95"/>
    </row>
    <row r="3" spans="1:22" ht="24" customHeight="1">
      <c r="A3" s="414" t="s">
        <v>89</v>
      </c>
      <c r="B3" s="415"/>
      <c r="C3" s="416" t="s">
        <v>93</v>
      </c>
      <c r="D3" s="96"/>
      <c r="E3" s="95"/>
      <c r="F3" s="96"/>
      <c r="G3" s="96"/>
      <c r="H3" s="96"/>
      <c r="I3" s="96"/>
      <c r="J3" s="96"/>
      <c r="K3" s="96"/>
      <c r="L3" s="96"/>
      <c r="M3" s="94"/>
      <c r="N3" s="95"/>
      <c r="O3" s="95"/>
      <c r="P3" s="95"/>
      <c r="Q3" s="95"/>
      <c r="R3" s="95"/>
      <c r="S3" s="95"/>
      <c r="T3" s="95"/>
      <c r="U3" s="95"/>
      <c r="V3" s="95"/>
    </row>
    <row r="4" spans="1:22">
      <c r="A4" s="417" t="s">
        <v>90</v>
      </c>
      <c r="B4" s="418"/>
      <c r="C4" s="419"/>
      <c r="D4" s="96"/>
      <c r="E4" s="95"/>
      <c r="F4" s="96"/>
      <c r="G4" s="96"/>
      <c r="H4" s="96"/>
      <c r="I4" s="96"/>
      <c r="J4" s="96"/>
      <c r="K4" s="96"/>
      <c r="L4" s="96"/>
      <c r="M4" s="94"/>
      <c r="N4" s="95"/>
      <c r="O4" s="95"/>
      <c r="P4" s="95"/>
      <c r="Q4" s="95"/>
      <c r="R4" s="95"/>
      <c r="S4" s="95"/>
      <c r="T4" s="95"/>
      <c r="U4" s="95"/>
      <c r="V4" s="95"/>
    </row>
    <row r="5" spans="1:22" ht="27.5" customHeight="1">
      <c r="A5" s="149" t="s">
        <v>91</v>
      </c>
      <c r="B5" s="93" t="s">
        <v>86</v>
      </c>
      <c r="C5" s="407" t="s">
        <v>92</v>
      </c>
      <c r="D5" s="96"/>
      <c r="E5" s="95"/>
      <c r="F5" s="96"/>
      <c r="G5" s="96"/>
      <c r="H5" s="96"/>
      <c r="I5" s="96"/>
      <c r="J5" s="96"/>
      <c r="K5" s="96"/>
      <c r="L5" s="96"/>
      <c r="M5" s="94"/>
      <c r="N5" s="95"/>
      <c r="O5" s="95"/>
      <c r="P5" s="95"/>
      <c r="Q5" s="95"/>
      <c r="R5" s="95"/>
      <c r="S5" s="95"/>
      <c r="T5" s="95"/>
      <c r="U5" s="95"/>
      <c r="V5" s="95"/>
    </row>
    <row r="6" spans="1:22">
      <c r="A6" s="417" t="s">
        <v>94</v>
      </c>
      <c r="B6" s="418"/>
      <c r="C6" s="419"/>
      <c r="D6" s="96"/>
      <c r="E6" s="95"/>
      <c r="F6" s="96"/>
      <c r="G6" s="96"/>
      <c r="H6" s="96"/>
      <c r="I6" s="96"/>
      <c r="J6" s="96"/>
      <c r="K6" s="96"/>
      <c r="L6" s="96"/>
      <c r="M6" s="94"/>
      <c r="N6" s="95"/>
      <c r="O6" s="95"/>
      <c r="P6" s="95"/>
      <c r="Q6" s="95"/>
      <c r="R6" s="95"/>
      <c r="S6" s="95"/>
      <c r="T6" s="95"/>
      <c r="U6" s="95"/>
      <c r="V6" s="95"/>
    </row>
    <row r="7" spans="1:22" ht="16">
      <c r="A7" s="408" t="s">
        <v>45</v>
      </c>
      <c r="B7" s="97"/>
      <c r="C7" s="409" t="s">
        <v>49</v>
      </c>
      <c r="D7" s="96"/>
      <c r="E7" s="95"/>
      <c r="F7" s="96"/>
      <c r="G7" s="96"/>
      <c r="H7" s="96"/>
      <c r="I7" s="96"/>
      <c r="J7" s="96"/>
      <c r="K7" s="96"/>
      <c r="L7" s="96"/>
      <c r="M7" s="94"/>
      <c r="N7" s="95"/>
      <c r="O7" s="95"/>
      <c r="P7" s="95"/>
      <c r="Q7" s="95"/>
      <c r="R7" s="95"/>
      <c r="S7" s="95"/>
      <c r="T7" s="95"/>
      <c r="U7" s="95"/>
      <c r="V7" s="95"/>
    </row>
    <row r="8" spans="1:22" ht="16">
      <c r="A8" s="410" t="s">
        <v>46</v>
      </c>
      <c r="B8" s="97"/>
      <c r="C8" s="411" t="s">
        <v>147</v>
      </c>
      <c r="D8" s="96"/>
      <c r="E8" s="95"/>
      <c r="F8" s="96"/>
      <c r="G8" s="96"/>
      <c r="H8" s="96"/>
      <c r="I8" s="96"/>
      <c r="J8" s="96"/>
      <c r="K8" s="96"/>
      <c r="L8" s="96"/>
      <c r="M8" s="94"/>
      <c r="N8" s="95"/>
      <c r="O8" s="95"/>
      <c r="P8" s="95"/>
      <c r="Q8" s="95"/>
      <c r="R8" s="95"/>
      <c r="S8" s="95"/>
      <c r="T8" s="95"/>
      <c r="U8" s="95"/>
      <c r="V8" s="95"/>
    </row>
    <row r="9" spans="1:22">
      <c r="A9" s="417" t="s">
        <v>69</v>
      </c>
      <c r="B9" s="418"/>
      <c r="C9" s="419"/>
      <c r="D9" s="96"/>
      <c r="E9" s="95"/>
      <c r="F9" s="96"/>
      <c r="G9" s="96"/>
      <c r="H9" s="96"/>
      <c r="I9" s="96"/>
      <c r="J9" s="96"/>
      <c r="K9" s="96"/>
      <c r="L9" s="96"/>
      <c r="M9" s="94"/>
      <c r="N9" s="95"/>
      <c r="O9" s="95"/>
      <c r="P9" s="95"/>
      <c r="Q9" s="95"/>
      <c r="R9" s="95"/>
      <c r="S9" s="95"/>
      <c r="T9" s="95"/>
      <c r="U9" s="95"/>
      <c r="V9" s="95"/>
    </row>
    <row r="10" spans="1:22" ht="16">
      <c r="A10" s="412" t="s">
        <v>70</v>
      </c>
      <c r="B10" s="98" t="str">
        <f>IF('READ ME'!$D$37=1,'Support 2'!D8,IF('READ ME'!D37=2,'Support 2'!D9,'Support 2'!D10))</f>
        <v>Euros</v>
      </c>
      <c r="C10" s="413">
        <f>+'READ ME'!E37</f>
        <v>1500000</v>
      </c>
      <c r="D10" s="96"/>
      <c r="E10" s="95"/>
      <c r="F10" s="96"/>
      <c r="G10" s="96"/>
      <c r="H10" s="96"/>
      <c r="I10" s="96"/>
      <c r="J10" s="96"/>
      <c r="K10" s="96"/>
      <c r="L10" s="96"/>
      <c r="M10" s="94"/>
      <c r="N10" s="95"/>
      <c r="O10" s="95"/>
      <c r="P10" s="95"/>
      <c r="Q10" s="95"/>
      <c r="R10" s="95"/>
      <c r="S10" s="95"/>
      <c r="T10" s="95"/>
      <c r="U10" s="95"/>
      <c r="V10" s="95"/>
    </row>
    <row r="11" spans="1:22" ht="16">
      <c r="A11" s="412" t="s">
        <v>53</v>
      </c>
      <c r="B11" s="98" t="str">
        <f>+'READ ME'!D39</f>
        <v>Euros/tCO2</v>
      </c>
      <c r="C11" s="409">
        <f>+'READ ME'!E39</f>
        <v>30</v>
      </c>
      <c r="D11" s="96"/>
      <c r="E11" s="95"/>
      <c r="F11" s="96"/>
      <c r="G11" s="96"/>
      <c r="H11" s="96"/>
      <c r="I11" s="96"/>
      <c r="J11" s="96"/>
      <c r="K11" s="96"/>
      <c r="L11" s="96"/>
      <c r="M11" s="94"/>
      <c r="N11" s="95"/>
      <c r="O11" s="95"/>
      <c r="P11" s="95"/>
      <c r="Q11" s="95"/>
      <c r="R11" s="95"/>
      <c r="S11" s="95"/>
      <c r="T11" s="95"/>
      <c r="U11" s="95"/>
      <c r="V11" s="95"/>
    </row>
    <row r="12" spans="1:22">
      <c r="A12" s="417" t="s">
        <v>71</v>
      </c>
      <c r="B12" s="418"/>
      <c r="C12" s="419"/>
      <c r="D12" s="96"/>
      <c r="E12" s="95"/>
      <c r="F12" s="96"/>
      <c r="G12" s="96"/>
      <c r="H12" s="96"/>
      <c r="I12" s="96"/>
      <c r="J12" s="96"/>
      <c r="K12" s="96"/>
      <c r="L12" s="96"/>
      <c r="M12" s="94"/>
      <c r="N12" s="95"/>
      <c r="O12" s="95"/>
      <c r="P12" s="95"/>
      <c r="Q12" s="95"/>
      <c r="R12" s="95"/>
      <c r="S12" s="95"/>
      <c r="T12" s="95"/>
      <c r="U12" s="95"/>
      <c r="V12" s="95"/>
    </row>
    <row r="13" spans="1:22" ht="16">
      <c r="A13" s="129" t="s">
        <v>72</v>
      </c>
      <c r="B13" s="103" t="str">
        <f>+'READ ME'!D43</f>
        <v>years</v>
      </c>
      <c r="C13" s="103">
        <f>+'READ ME'!E43</f>
        <v>1</v>
      </c>
      <c r="D13" s="96"/>
      <c r="E13" s="95"/>
      <c r="F13" s="96"/>
      <c r="G13" s="96"/>
      <c r="H13" s="96"/>
      <c r="I13" s="96"/>
      <c r="J13" s="96"/>
      <c r="K13" s="96"/>
      <c r="L13" s="96"/>
      <c r="M13" s="94"/>
      <c r="N13" s="95"/>
      <c r="O13" s="95"/>
      <c r="P13" s="95"/>
      <c r="Q13" s="95"/>
      <c r="R13" s="95"/>
      <c r="S13" s="95"/>
      <c r="T13" s="95"/>
      <c r="U13" s="95"/>
      <c r="V13" s="95"/>
    </row>
    <row r="14" spans="1:22" ht="16">
      <c r="A14" s="129" t="s">
        <v>55</v>
      </c>
      <c r="B14" s="103" t="str">
        <f>+'READ ME'!D44</f>
        <v>years</v>
      </c>
      <c r="C14" s="103">
        <f>+'READ ME'!E44</f>
        <v>10</v>
      </c>
      <c r="D14" s="96"/>
      <c r="E14" s="95"/>
      <c r="F14" s="96"/>
      <c r="G14" s="96"/>
      <c r="H14" s="96"/>
      <c r="I14" s="96"/>
      <c r="J14" s="96"/>
      <c r="K14" s="96"/>
      <c r="L14" s="96"/>
      <c r="M14" s="94"/>
      <c r="N14" s="95"/>
      <c r="O14" s="95"/>
      <c r="P14" s="95"/>
      <c r="Q14" s="95"/>
      <c r="R14" s="95"/>
      <c r="S14" s="95"/>
      <c r="T14" s="95"/>
      <c r="U14" s="95"/>
      <c r="V14" s="95"/>
    </row>
    <row r="15" spans="1:22">
      <c r="A15" s="417" t="s">
        <v>74</v>
      </c>
      <c r="B15" s="418"/>
      <c r="C15" s="419"/>
      <c r="D15" s="96"/>
      <c r="E15" s="95"/>
      <c r="F15" s="96"/>
      <c r="G15" s="96"/>
      <c r="H15" s="96"/>
      <c r="I15" s="96"/>
      <c r="J15" s="96"/>
      <c r="K15" s="96"/>
      <c r="L15" s="96"/>
      <c r="M15" s="94"/>
      <c r="N15" s="95"/>
      <c r="O15" s="95"/>
      <c r="P15" s="95"/>
      <c r="Q15" s="95"/>
      <c r="R15" s="95"/>
      <c r="S15" s="95"/>
      <c r="T15" s="95"/>
      <c r="U15" s="95"/>
      <c r="V15" s="95"/>
    </row>
    <row r="16" spans="1:22" ht="18">
      <c r="A16" s="204" t="s">
        <v>95</v>
      </c>
      <c r="B16" s="129" t="s">
        <v>146</v>
      </c>
      <c r="C16" s="109">
        <v>5000</v>
      </c>
      <c r="D16" s="96"/>
      <c r="E16" s="95"/>
      <c r="F16" s="96"/>
      <c r="G16" s="96"/>
      <c r="H16" s="96"/>
      <c r="I16" s="96"/>
      <c r="J16" s="96"/>
      <c r="K16" s="96"/>
      <c r="L16" s="96"/>
      <c r="M16" s="94"/>
      <c r="N16" s="95"/>
      <c r="O16" s="95"/>
      <c r="P16" s="95"/>
      <c r="Q16" s="95"/>
      <c r="R16" s="95"/>
      <c r="S16" s="95"/>
      <c r="T16" s="95"/>
      <c r="U16" s="95"/>
      <c r="V16" s="95"/>
    </row>
    <row r="17" spans="1:22" ht="14.5" customHeight="1">
      <c r="A17" s="204"/>
      <c r="B17" s="225" t="s">
        <v>138</v>
      </c>
      <c r="C17" s="127" t="s">
        <v>137</v>
      </c>
      <c r="D17" s="96"/>
      <c r="E17" s="95"/>
      <c r="F17" s="96"/>
      <c r="G17" s="96"/>
      <c r="H17" s="96"/>
      <c r="I17" s="96"/>
      <c r="J17" s="96"/>
      <c r="K17" s="96"/>
      <c r="L17" s="96"/>
      <c r="M17" s="94"/>
      <c r="N17" s="95"/>
      <c r="O17" s="95"/>
      <c r="P17" s="95"/>
      <c r="Q17" s="95"/>
      <c r="R17" s="95"/>
      <c r="S17" s="95"/>
      <c r="T17" s="95"/>
      <c r="U17" s="95"/>
      <c r="V17" s="95"/>
    </row>
    <row r="18" spans="1:22">
      <c r="A18" s="204" t="s">
        <v>96</v>
      </c>
      <c r="B18" s="225" t="s">
        <v>139</v>
      </c>
      <c r="C18" s="109" t="s">
        <v>135</v>
      </c>
      <c r="D18" s="96"/>
      <c r="E18" s="95"/>
      <c r="F18" s="96"/>
      <c r="G18" s="96"/>
      <c r="H18" s="96"/>
      <c r="I18" s="96"/>
      <c r="J18" s="96"/>
      <c r="K18" s="96"/>
      <c r="L18" s="96"/>
      <c r="M18" s="94"/>
      <c r="N18" s="95"/>
      <c r="O18" s="95"/>
      <c r="P18" s="95"/>
      <c r="Q18" s="95"/>
      <c r="R18" s="95"/>
      <c r="S18" s="95"/>
      <c r="T18" s="95"/>
      <c r="U18" s="95"/>
      <c r="V18" s="95"/>
    </row>
    <row r="19" spans="1:22">
      <c r="A19" s="204"/>
      <c r="B19" s="225" t="s">
        <v>140</v>
      </c>
      <c r="C19" s="109" t="s">
        <v>132</v>
      </c>
      <c r="D19" s="96"/>
      <c r="E19" s="95"/>
      <c r="F19" s="96"/>
      <c r="G19" s="96"/>
      <c r="H19" s="96"/>
      <c r="I19" s="96"/>
      <c r="J19" s="96"/>
      <c r="K19" s="96"/>
      <c r="L19" s="96"/>
      <c r="M19" s="94"/>
      <c r="N19" s="95"/>
      <c r="O19" s="95"/>
      <c r="P19" s="95"/>
      <c r="Q19" s="95"/>
      <c r="R19" s="95"/>
      <c r="S19" s="95"/>
      <c r="T19" s="95"/>
      <c r="U19" s="95"/>
      <c r="V19" s="95"/>
    </row>
    <row r="20" spans="1:22" ht="20.5" customHeight="1">
      <c r="A20" s="204"/>
      <c r="B20" s="225" t="s">
        <v>141</v>
      </c>
      <c r="C20" s="109" t="s">
        <v>131</v>
      </c>
      <c r="D20" s="96"/>
      <c r="E20" s="95"/>
      <c r="F20" s="96"/>
      <c r="G20" s="96"/>
      <c r="H20" s="96"/>
      <c r="I20" s="96"/>
      <c r="J20" s="96"/>
      <c r="K20" s="96"/>
      <c r="L20" s="96"/>
      <c r="M20" s="94"/>
      <c r="N20" s="95"/>
      <c r="O20" s="95"/>
      <c r="P20" s="95"/>
      <c r="Q20" s="95"/>
      <c r="R20" s="95"/>
      <c r="S20" s="95"/>
      <c r="T20" s="95"/>
      <c r="U20" s="95"/>
      <c r="V20" s="95"/>
    </row>
    <row r="21" spans="1:22">
      <c r="A21" s="204" t="s">
        <v>97</v>
      </c>
      <c r="B21" s="225" t="s">
        <v>145</v>
      </c>
      <c r="C21" s="109" t="s">
        <v>135</v>
      </c>
      <c r="D21" s="96"/>
      <c r="E21" s="95"/>
      <c r="F21" s="96"/>
      <c r="G21" s="96"/>
      <c r="H21" s="96"/>
      <c r="I21" s="96"/>
      <c r="J21" s="96"/>
      <c r="K21" s="96"/>
      <c r="L21" s="96"/>
      <c r="M21" s="94"/>
      <c r="N21" s="95"/>
      <c r="O21" s="95"/>
      <c r="P21" s="95"/>
      <c r="Q21" s="95"/>
      <c r="R21" s="95"/>
      <c r="S21" s="95"/>
      <c r="T21" s="95"/>
      <c r="U21" s="95"/>
      <c r="V21" s="95"/>
    </row>
    <row r="22" spans="1:22">
      <c r="A22" s="204"/>
      <c r="B22" s="225" t="s">
        <v>144</v>
      </c>
      <c r="C22" s="109" t="s">
        <v>135</v>
      </c>
      <c r="D22" s="96"/>
      <c r="E22" s="95"/>
      <c r="F22" s="96"/>
      <c r="G22" s="96"/>
      <c r="H22" s="96"/>
      <c r="I22" s="96"/>
      <c r="J22" s="96"/>
      <c r="K22" s="96"/>
      <c r="L22" s="96"/>
      <c r="M22" s="94"/>
      <c r="N22" s="95"/>
      <c r="O22" s="95"/>
      <c r="P22" s="95"/>
      <c r="Q22" s="95"/>
      <c r="R22" s="95"/>
      <c r="S22" s="95"/>
      <c r="T22" s="95"/>
      <c r="U22" s="95"/>
      <c r="V22" s="95"/>
    </row>
    <row r="23" spans="1:22">
      <c r="A23" s="204"/>
      <c r="B23" s="225" t="s">
        <v>143</v>
      </c>
      <c r="C23" s="109" t="s">
        <v>133</v>
      </c>
      <c r="D23" s="96"/>
      <c r="E23" s="95"/>
      <c r="F23" s="96"/>
      <c r="G23" s="96"/>
      <c r="H23" s="96"/>
      <c r="I23" s="96"/>
      <c r="J23" s="96"/>
      <c r="K23" s="96"/>
      <c r="L23" s="96"/>
      <c r="M23" s="94"/>
      <c r="N23" s="95"/>
      <c r="O23" s="95"/>
      <c r="P23" s="95"/>
      <c r="Q23" s="95"/>
      <c r="R23" s="95"/>
      <c r="S23" s="95"/>
      <c r="T23" s="95"/>
      <c r="U23" s="95"/>
      <c r="V23" s="95"/>
    </row>
    <row r="24" spans="1:22">
      <c r="A24" s="204"/>
      <c r="B24" s="225" t="s">
        <v>142</v>
      </c>
      <c r="C24" s="109" t="s">
        <v>133</v>
      </c>
      <c r="D24" s="96"/>
      <c r="E24" s="95"/>
      <c r="F24" s="96"/>
      <c r="G24" s="96"/>
      <c r="H24" s="96"/>
      <c r="I24" s="96"/>
      <c r="J24" s="96"/>
      <c r="K24" s="96"/>
      <c r="L24" s="96"/>
      <c r="M24" s="94"/>
      <c r="N24" s="95"/>
      <c r="O24" s="95"/>
      <c r="P24" s="95"/>
      <c r="Q24" s="95"/>
      <c r="R24" s="95"/>
      <c r="S24" s="95"/>
      <c r="T24" s="95"/>
      <c r="U24" s="95"/>
      <c r="V24" s="95"/>
    </row>
    <row r="25" spans="1:22">
      <c r="A25" s="208" t="s">
        <v>98</v>
      </c>
      <c r="B25" s="208"/>
      <c r="C25" s="109" t="s">
        <v>134</v>
      </c>
      <c r="D25" s="96"/>
      <c r="E25" s="95"/>
      <c r="F25" s="96"/>
      <c r="G25" s="96"/>
      <c r="H25" s="96"/>
      <c r="I25" s="96"/>
      <c r="J25" s="96"/>
      <c r="K25" s="96"/>
      <c r="L25" s="96"/>
      <c r="M25" s="94"/>
      <c r="N25" s="95"/>
      <c r="O25" s="95"/>
      <c r="P25" s="95"/>
      <c r="Q25" s="95"/>
      <c r="R25" s="95"/>
      <c r="S25" s="95"/>
      <c r="T25" s="95"/>
      <c r="U25" s="95"/>
      <c r="V25" s="95"/>
    </row>
    <row r="26" spans="1:22" ht="14.5" customHeight="1">
      <c r="A26" s="209" t="s">
        <v>99</v>
      </c>
      <c r="B26" s="111" t="s">
        <v>122</v>
      </c>
      <c r="C26" s="109" t="s">
        <v>131</v>
      </c>
      <c r="D26" s="96"/>
      <c r="E26" s="95"/>
      <c r="F26" s="96"/>
      <c r="G26" s="96"/>
      <c r="H26" s="96"/>
      <c r="I26" s="96"/>
      <c r="J26" s="96"/>
      <c r="K26" s="96"/>
      <c r="L26" s="96"/>
      <c r="M26" s="94"/>
      <c r="N26" s="95"/>
      <c r="O26" s="95"/>
      <c r="P26" s="95"/>
      <c r="Q26" s="95"/>
      <c r="R26" s="95"/>
      <c r="S26" s="95"/>
      <c r="T26" s="95"/>
      <c r="U26" s="95"/>
      <c r="V26" s="95"/>
    </row>
    <row r="27" spans="1:22" ht="14.5" customHeight="1">
      <c r="A27" s="209"/>
      <c r="B27" s="111" t="s">
        <v>123</v>
      </c>
      <c r="C27" s="109" t="s">
        <v>132</v>
      </c>
      <c r="D27" s="96"/>
      <c r="E27" s="95"/>
      <c r="F27" s="96"/>
      <c r="G27" s="96"/>
      <c r="H27" s="96"/>
      <c r="I27" s="96"/>
      <c r="J27" s="96"/>
      <c r="K27" s="96"/>
      <c r="L27" s="96"/>
      <c r="M27" s="94"/>
      <c r="N27" s="95"/>
      <c r="O27" s="95"/>
      <c r="P27" s="95"/>
      <c r="Q27" s="95"/>
      <c r="R27" s="95"/>
      <c r="S27" s="95"/>
      <c r="T27" s="95"/>
      <c r="U27" s="95"/>
      <c r="V27" s="95"/>
    </row>
    <row r="28" spans="1:22" ht="14.5" customHeight="1">
      <c r="A28" s="204" t="s">
        <v>79</v>
      </c>
      <c r="B28" s="129" t="s">
        <v>124</v>
      </c>
      <c r="C28" s="109" t="s">
        <v>133</v>
      </c>
      <c r="D28" s="96"/>
      <c r="E28" s="95"/>
      <c r="F28" s="96"/>
      <c r="G28" s="96"/>
      <c r="H28" s="96"/>
      <c r="I28" s="96"/>
      <c r="J28" s="96"/>
      <c r="K28" s="96"/>
      <c r="L28" s="96"/>
      <c r="M28" s="94"/>
      <c r="N28" s="95"/>
      <c r="O28" s="95"/>
      <c r="P28" s="95"/>
      <c r="Q28" s="95"/>
      <c r="R28" s="95"/>
      <c r="S28" s="95"/>
      <c r="T28" s="95"/>
      <c r="U28" s="95"/>
      <c r="V28" s="95"/>
    </row>
    <row r="29" spans="1:22" ht="14.5" customHeight="1">
      <c r="A29" s="204"/>
      <c r="B29" s="129" t="s">
        <v>125</v>
      </c>
      <c r="C29" s="109" t="s">
        <v>132</v>
      </c>
      <c r="D29" s="96"/>
      <c r="E29" s="95"/>
      <c r="F29" s="96"/>
      <c r="G29" s="96"/>
      <c r="H29" s="96"/>
      <c r="I29" s="96"/>
      <c r="J29" s="96"/>
      <c r="K29" s="96"/>
      <c r="L29" s="96"/>
      <c r="M29" s="94"/>
      <c r="N29" s="95"/>
      <c r="O29" s="95"/>
      <c r="P29" s="95"/>
      <c r="Q29" s="95"/>
      <c r="R29" s="95"/>
      <c r="S29" s="95"/>
      <c r="T29" s="95"/>
      <c r="U29" s="95"/>
      <c r="V29" s="95"/>
    </row>
    <row r="30" spans="1:22" ht="14.5" customHeight="1">
      <c r="A30" s="204"/>
      <c r="B30" s="111" t="s">
        <v>126</v>
      </c>
      <c r="C30" s="109" t="s">
        <v>134</v>
      </c>
      <c r="D30" s="96"/>
      <c r="E30" s="95"/>
      <c r="F30" s="96"/>
      <c r="G30" s="96"/>
      <c r="H30" s="96"/>
      <c r="I30" s="96"/>
      <c r="J30" s="96"/>
      <c r="K30" s="96"/>
      <c r="L30" s="96"/>
      <c r="M30" s="94"/>
      <c r="N30" s="95"/>
      <c r="O30" s="95"/>
      <c r="P30" s="95"/>
      <c r="Q30" s="95"/>
      <c r="R30" s="95"/>
      <c r="S30" s="95"/>
      <c r="T30" s="95"/>
      <c r="U30" s="95"/>
      <c r="V30" s="95"/>
    </row>
    <row r="31" spans="1:22" ht="16">
      <c r="A31" s="204" t="s">
        <v>100</v>
      </c>
      <c r="B31" s="129" t="s">
        <v>127</v>
      </c>
      <c r="C31" s="109" t="s">
        <v>135</v>
      </c>
      <c r="D31" s="96"/>
      <c r="E31" s="95"/>
      <c r="F31" s="96"/>
      <c r="G31" s="96"/>
      <c r="H31" s="96"/>
      <c r="I31" s="96"/>
      <c r="J31" s="96"/>
      <c r="K31" s="96"/>
      <c r="L31" s="96"/>
      <c r="M31" s="94"/>
      <c r="N31" s="95"/>
      <c r="O31" s="95"/>
      <c r="P31" s="95"/>
      <c r="Q31" s="95"/>
      <c r="R31" s="95"/>
      <c r="S31" s="95"/>
      <c r="T31" s="95"/>
      <c r="U31" s="95"/>
      <c r="V31" s="95"/>
    </row>
    <row r="32" spans="1:22" ht="16">
      <c r="A32" s="204"/>
      <c r="B32" s="129" t="s">
        <v>128</v>
      </c>
      <c r="C32" s="109" t="s">
        <v>132</v>
      </c>
      <c r="D32" s="96"/>
      <c r="E32" s="95"/>
      <c r="F32" s="96"/>
      <c r="G32" s="96"/>
      <c r="H32" s="96"/>
      <c r="I32" s="96"/>
      <c r="J32" s="96"/>
      <c r="K32" s="96"/>
      <c r="L32" s="96"/>
      <c r="M32" s="94"/>
      <c r="N32" s="95"/>
      <c r="O32" s="95"/>
      <c r="P32" s="95"/>
      <c r="Q32" s="95"/>
      <c r="R32" s="95"/>
      <c r="S32" s="95"/>
      <c r="T32" s="95"/>
      <c r="U32" s="95"/>
      <c r="V32" s="95"/>
    </row>
    <row r="33" spans="1:22" ht="16">
      <c r="A33" s="204"/>
      <c r="B33" s="129" t="s">
        <v>129</v>
      </c>
      <c r="C33" s="109" t="s">
        <v>135</v>
      </c>
      <c r="D33" s="96"/>
      <c r="E33" s="95"/>
      <c r="F33" s="96"/>
      <c r="G33" s="96"/>
      <c r="H33" s="96"/>
      <c r="I33" s="96"/>
      <c r="J33" s="96"/>
      <c r="K33" s="96"/>
      <c r="L33" s="96"/>
      <c r="M33" s="94"/>
      <c r="N33" s="95"/>
      <c r="O33" s="95"/>
      <c r="P33" s="95"/>
      <c r="Q33" s="95"/>
      <c r="R33" s="95"/>
      <c r="S33" s="95"/>
      <c r="T33" s="95"/>
      <c r="U33" s="95"/>
      <c r="V33" s="95"/>
    </row>
    <row r="34" spans="1:22" ht="16">
      <c r="A34" s="204"/>
      <c r="B34" s="129" t="s">
        <v>130</v>
      </c>
      <c r="C34" s="109" t="s">
        <v>136</v>
      </c>
      <c r="D34" s="96"/>
      <c r="E34" s="95"/>
      <c r="F34" s="96"/>
      <c r="G34" s="96"/>
      <c r="H34" s="96"/>
      <c r="I34" s="96"/>
      <c r="J34" s="96"/>
      <c r="K34" s="96"/>
      <c r="L34" s="96"/>
      <c r="M34" s="94"/>
      <c r="N34" s="95"/>
      <c r="O34" s="95"/>
      <c r="P34" s="95"/>
      <c r="Q34" s="95"/>
      <c r="R34" s="95"/>
      <c r="S34" s="95"/>
      <c r="T34" s="95"/>
      <c r="U34" s="95"/>
      <c r="V34" s="95"/>
    </row>
    <row r="35" spans="1:22">
      <c r="A35" s="417" t="s">
        <v>101</v>
      </c>
      <c r="B35" s="418"/>
      <c r="C35" s="419"/>
      <c r="D35" s="96"/>
      <c r="E35" s="95"/>
      <c r="F35" s="96"/>
      <c r="G35" s="96"/>
      <c r="H35" s="96"/>
      <c r="I35" s="96"/>
      <c r="J35" s="96"/>
      <c r="K35" s="96"/>
      <c r="L35" s="96"/>
      <c r="M35" s="94"/>
      <c r="N35" s="95"/>
      <c r="O35" s="95"/>
      <c r="P35" s="95"/>
      <c r="Q35" s="95"/>
      <c r="R35" s="95"/>
      <c r="S35" s="95"/>
      <c r="T35" s="95"/>
      <c r="U35" s="95"/>
      <c r="V35" s="95"/>
    </row>
    <row r="36" spans="1:22">
      <c r="A36" s="205" t="s">
        <v>102</v>
      </c>
      <c r="B36" s="110" t="s">
        <v>103</v>
      </c>
      <c r="C36" s="109" t="s">
        <v>120</v>
      </c>
      <c r="D36" s="96"/>
      <c r="E36" s="95"/>
      <c r="F36" s="96"/>
      <c r="G36" s="96"/>
      <c r="H36" s="96"/>
      <c r="I36" s="96"/>
      <c r="J36" s="96"/>
      <c r="K36" s="96"/>
      <c r="L36" s="96"/>
      <c r="M36" s="94"/>
      <c r="N36" s="95"/>
      <c r="O36" s="95"/>
      <c r="P36" s="95"/>
      <c r="Q36" s="95"/>
      <c r="R36" s="95"/>
      <c r="S36" s="95"/>
      <c r="T36" s="95"/>
      <c r="U36" s="95"/>
      <c r="V36" s="95"/>
    </row>
    <row r="37" spans="1:22">
      <c r="A37" s="206"/>
      <c r="B37" s="110" t="s">
        <v>104</v>
      </c>
      <c r="C37" s="109" t="s">
        <v>120</v>
      </c>
      <c r="D37" s="96"/>
      <c r="E37" s="95"/>
      <c r="F37" s="96"/>
      <c r="G37" s="96"/>
      <c r="H37" s="96"/>
      <c r="I37" s="96"/>
      <c r="J37" s="96"/>
      <c r="K37" s="96"/>
      <c r="L37" s="96"/>
      <c r="M37" s="94"/>
      <c r="N37" s="95"/>
      <c r="O37" s="95"/>
      <c r="P37" s="95"/>
      <c r="Q37" s="95"/>
      <c r="R37" s="95"/>
      <c r="S37" s="95"/>
      <c r="T37" s="95"/>
      <c r="U37" s="95"/>
      <c r="V37" s="95"/>
    </row>
    <row r="38" spans="1:22">
      <c r="A38" s="206"/>
      <c r="B38" s="110" t="s">
        <v>105</v>
      </c>
      <c r="C38" s="109" t="s">
        <v>120</v>
      </c>
      <c r="D38" s="96"/>
      <c r="E38" s="95"/>
      <c r="F38" s="96"/>
      <c r="G38" s="96"/>
      <c r="H38" s="96"/>
      <c r="I38" s="96"/>
      <c r="J38" s="96"/>
      <c r="K38" s="96"/>
      <c r="L38" s="96"/>
      <c r="M38" s="94"/>
      <c r="N38" s="95"/>
      <c r="O38" s="95"/>
      <c r="P38" s="95"/>
      <c r="Q38" s="95"/>
      <c r="R38" s="95"/>
      <c r="S38" s="95"/>
      <c r="T38" s="95"/>
      <c r="U38" s="95"/>
      <c r="V38" s="95"/>
    </row>
    <row r="39" spans="1:22">
      <c r="A39" s="206"/>
      <c r="B39" s="110" t="s">
        <v>106</v>
      </c>
      <c r="C39" s="109" t="s">
        <v>120</v>
      </c>
      <c r="D39" s="96"/>
      <c r="E39" s="95"/>
      <c r="F39" s="96"/>
      <c r="G39" s="96"/>
      <c r="H39" s="96"/>
      <c r="I39" s="96"/>
      <c r="J39" s="96"/>
      <c r="K39" s="96"/>
      <c r="L39" s="96"/>
      <c r="M39" s="94"/>
      <c r="N39" s="95"/>
      <c r="O39" s="95"/>
      <c r="P39" s="95"/>
      <c r="Q39" s="95"/>
      <c r="R39" s="95"/>
      <c r="S39" s="95"/>
      <c r="T39" s="95"/>
      <c r="U39" s="95"/>
      <c r="V39" s="95"/>
    </row>
    <row r="40" spans="1:22" ht="14.5" customHeight="1">
      <c r="A40" s="206"/>
      <c r="B40" s="110" t="s">
        <v>107</v>
      </c>
      <c r="C40" s="109" t="s">
        <v>120</v>
      </c>
      <c r="D40" s="96"/>
      <c r="E40" s="95"/>
      <c r="F40" s="96"/>
      <c r="G40" s="96"/>
      <c r="H40" s="96"/>
      <c r="I40" s="96"/>
      <c r="J40" s="96"/>
      <c r="K40" s="96"/>
      <c r="L40" s="96"/>
      <c r="M40" s="94"/>
      <c r="N40" s="95"/>
      <c r="O40" s="95"/>
      <c r="P40" s="95"/>
      <c r="Q40" s="95"/>
      <c r="R40" s="95"/>
      <c r="S40" s="95"/>
      <c r="T40" s="95"/>
      <c r="U40" s="95"/>
      <c r="V40" s="95"/>
    </row>
    <row r="41" spans="1:22" ht="14.5" customHeight="1">
      <c r="A41" s="206"/>
      <c r="B41" s="110" t="s">
        <v>108</v>
      </c>
      <c r="C41" s="109" t="s">
        <v>121</v>
      </c>
      <c r="D41" s="96"/>
      <c r="E41" s="95"/>
      <c r="F41" s="96"/>
      <c r="G41" s="96"/>
      <c r="H41" s="96"/>
      <c r="I41" s="96"/>
      <c r="J41" s="96"/>
      <c r="K41" s="96"/>
      <c r="L41" s="96"/>
      <c r="M41" s="94"/>
      <c r="N41" s="95"/>
      <c r="O41" s="95"/>
      <c r="P41" s="95"/>
      <c r="Q41" s="95"/>
      <c r="R41" s="95"/>
      <c r="S41" s="95"/>
      <c r="T41" s="95"/>
      <c r="U41" s="95"/>
      <c r="V41" s="95"/>
    </row>
    <row r="42" spans="1:22">
      <c r="A42" s="206"/>
      <c r="B42" s="110" t="s">
        <v>109</v>
      </c>
      <c r="C42" s="109" t="s">
        <v>121</v>
      </c>
      <c r="D42" s="96"/>
      <c r="E42" s="95"/>
      <c r="F42" s="96"/>
      <c r="G42" s="96"/>
      <c r="H42" s="96"/>
      <c r="I42" s="96"/>
      <c r="J42" s="96"/>
      <c r="K42" s="96"/>
      <c r="L42" s="96"/>
      <c r="M42" s="94"/>
      <c r="N42" s="95"/>
      <c r="O42" s="95"/>
      <c r="P42" s="95"/>
      <c r="Q42" s="95"/>
      <c r="R42" s="95"/>
      <c r="S42" s="95"/>
      <c r="T42" s="95"/>
      <c r="U42" s="95"/>
      <c r="V42" s="95"/>
    </row>
    <row r="43" spans="1:22" ht="14.5" customHeight="1">
      <c r="A43" s="206"/>
      <c r="B43" s="110" t="s">
        <v>110</v>
      </c>
      <c r="C43" s="109" t="s">
        <v>121</v>
      </c>
      <c r="D43" s="96"/>
      <c r="E43" s="95"/>
      <c r="F43" s="96"/>
      <c r="G43" s="96"/>
      <c r="H43" s="96"/>
      <c r="I43" s="96"/>
      <c r="J43" s="96"/>
      <c r="K43" s="96"/>
      <c r="L43" s="96"/>
      <c r="M43" s="94"/>
      <c r="N43" s="95"/>
      <c r="O43" s="95"/>
      <c r="P43" s="95"/>
      <c r="Q43" s="95"/>
      <c r="R43" s="95"/>
      <c r="S43" s="95"/>
      <c r="T43" s="95"/>
      <c r="U43" s="95"/>
      <c r="V43" s="95"/>
    </row>
    <row r="44" spans="1:22" ht="14.5" customHeight="1">
      <c r="A44" s="206"/>
      <c r="B44" s="110" t="s">
        <v>111</v>
      </c>
      <c r="C44" s="109" t="s">
        <v>121</v>
      </c>
      <c r="D44" s="96"/>
      <c r="E44" s="95"/>
      <c r="F44" s="96"/>
      <c r="G44" s="96"/>
      <c r="H44" s="96"/>
      <c r="I44" s="96"/>
      <c r="J44" s="96"/>
      <c r="K44" s="96"/>
      <c r="L44" s="96"/>
      <c r="M44" s="94"/>
      <c r="N44" s="95"/>
      <c r="O44" s="95"/>
      <c r="P44" s="95"/>
      <c r="Q44" s="95"/>
      <c r="R44" s="95"/>
      <c r="S44" s="95"/>
      <c r="T44" s="95"/>
      <c r="U44" s="95"/>
      <c r="V44" s="95"/>
    </row>
    <row r="45" spans="1:22" ht="14.5" customHeight="1">
      <c r="A45" s="206"/>
      <c r="B45" s="110" t="s">
        <v>112</v>
      </c>
      <c r="C45" s="109" t="s">
        <v>120</v>
      </c>
      <c r="D45" s="96"/>
      <c r="E45" s="95"/>
      <c r="F45" s="96"/>
      <c r="G45" s="96"/>
      <c r="H45" s="96"/>
      <c r="I45" s="96"/>
      <c r="J45" s="96"/>
      <c r="K45" s="96"/>
      <c r="L45" s="96"/>
      <c r="M45" s="94"/>
      <c r="N45" s="95"/>
      <c r="O45" s="95"/>
      <c r="P45" s="95"/>
      <c r="Q45" s="95"/>
      <c r="R45" s="95"/>
      <c r="S45" s="95"/>
      <c r="T45" s="95"/>
      <c r="U45" s="95"/>
      <c r="V45" s="95"/>
    </row>
    <row r="46" spans="1:22" ht="14.5" customHeight="1">
      <c r="A46" s="206"/>
      <c r="B46" s="110" t="s">
        <v>113</v>
      </c>
      <c r="C46" s="109" t="s">
        <v>121</v>
      </c>
      <c r="D46" s="96"/>
      <c r="E46" s="95"/>
      <c r="F46" s="96"/>
      <c r="G46" s="96"/>
      <c r="H46" s="96"/>
      <c r="I46" s="96"/>
      <c r="J46" s="96"/>
      <c r="K46" s="96"/>
      <c r="L46" s="96"/>
      <c r="M46" s="94"/>
      <c r="N46" s="95"/>
      <c r="O46" s="95"/>
      <c r="P46" s="95"/>
      <c r="Q46" s="95"/>
      <c r="R46" s="95"/>
      <c r="S46" s="95"/>
      <c r="T46" s="95"/>
      <c r="U46" s="95"/>
      <c r="V46" s="95"/>
    </row>
    <row r="47" spans="1:22" ht="14.5" customHeight="1">
      <c r="A47" s="206"/>
      <c r="B47" s="110" t="s">
        <v>114</v>
      </c>
      <c r="C47" s="109" t="s">
        <v>121</v>
      </c>
      <c r="D47" s="96"/>
      <c r="E47" s="95"/>
      <c r="F47" s="96"/>
      <c r="G47" s="96"/>
      <c r="H47" s="96"/>
      <c r="I47" s="96"/>
      <c r="J47" s="96"/>
      <c r="K47" s="96"/>
      <c r="L47" s="96"/>
      <c r="M47" s="94"/>
      <c r="N47" s="95"/>
      <c r="O47" s="95"/>
      <c r="P47" s="95"/>
      <c r="Q47" s="95"/>
      <c r="R47" s="95"/>
      <c r="S47" s="95"/>
      <c r="T47" s="95"/>
      <c r="U47" s="95"/>
      <c r="V47" s="95"/>
    </row>
    <row r="48" spans="1:22">
      <c r="A48" s="206"/>
      <c r="B48" s="110" t="s">
        <v>115</v>
      </c>
      <c r="C48" s="109" t="s">
        <v>120</v>
      </c>
      <c r="D48" s="96"/>
      <c r="E48" s="95"/>
      <c r="F48" s="96"/>
      <c r="G48" s="96"/>
      <c r="H48" s="96"/>
      <c r="I48" s="96"/>
      <c r="J48" s="96"/>
      <c r="K48" s="96"/>
      <c r="L48" s="96"/>
      <c r="M48" s="94"/>
      <c r="N48" s="95"/>
      <c r="O48" s="95"/>
      <c r="P48" s="95"/>
      <c r="Q48" s="95"/>
      <c r="R48" s="95"/>
      <c r="S48" s="95"/>
      <c r="T48" s="95"/>
      <c r="U48" s="95"/>
      <c r="V48" s="95"/>
    </row>
    <row r="49" spans="1:22">
      <c r="A49" s="206"/>
      <c r="B49" s="110" t="s">
        <v>116</v>
      </c>
      <c r="C49" s="109" t="s">
        <v>121</v>
      </c>
      <c r="D49" s="96"/>
      <c r="E49" s="95"/>
      <c r="F49" s="96"/>
      <c r="G49" s="96"/>
      <c r="H49" s="96"/>
      <c r="I49" s="96"/>
      <c r="J49" s="96"/>
      <c r="K49" s="96"/>
      <c r="L49" s="96"/>
      <c r="M49" s="94"/>
      <c r="N49" s="95"/>
      <c r="O49" s="95"/>
      <c r="P49" s="95"/>
      <c r="Q49" s="95"/>
      <c r="R49" s="95"/>
      <c r="S49" s="95"/>
      <c r="T49" s="95"/>
      <c r="U49" s="95"/>
      <c r="V49" s="95"/>
    </row>
    <row r="50" spans="1:22">
      <c r="A50" s="206"/>
      <c r="B50" s="110" t="s">
        <v>117</v>
      </c>
      <c r="C50" s="109" t="s">
        <v>120</v>
      </c>
      <c r="D50" s="96"/>
      <c r="E50" s="95"/>
      <c r="F50" s="96"/>
      <c r="G50" s="96"/>
      <c r="H50" s="96"/>
      <c r="I50" s="96"/>
      <c r="J50" s="96"/>
      <c r="K50" s="96"/>
      <c r="L50" s="96"/>
      <c r="M50" s="94"/>
      <c r="N50" s="95"/>
      <c r="O50" s="95"/>
      <c r="P50" s="95"/>
      <c r="Q50" s="95"/>
      <c r="R50" s="95"/>
      <c r="S50" s="95"/>
      <c r="T50" s="95"/>
      <c r="U50" s="95"/>
      <c r="V50" s="95"/>
    </row>
    <row r="51" spans="1:22" ht="14.5" customHeight="1">
      <c r="A51" s="206"/>
      <c r="B51" s="110" t="s">
        <v>118</v>
      </c>
      <c r="C51" s="109" t="s">
        <v>120</v>
      </c>
      <c r="D51" s="96"/>
      <c r="E51" s="95"/>
      <c r="F51" s="96"/>
      <c r="G51" s="96"/>
      <c r="H51" s="96"/>
      <c r="I51" s="96"/>
      <c r="J51" s="96"/>
      <c r="K51" s="96"/>
      <c r="L51" s="96"/>
      <c r="M51" s="94"/>
      <c r="N51" s="95"/>
      <c r="O51" s="95"/>
      <c r="P51" s="95"/>
      <c r="Q51" s="95"/>
      <c r="R51" s="95"/>
      <c r="S51" s="95"/>
      <c r="T51" s="95"/>
      <c r="U51" s="95"/>
      <c r="V51" s="95"/>
    </row>
    <row r="52" spans="1:22" ht="14.5" customHeight="1">
      <c r="A52" s="207"/>
      <c r="B52" s="110" t="s">
        <v>119</v>
      </c>
      <c r="C52" s="109" t="s">
        <v>121</v>
      </c>
      <c r="D52" s="96"/>
      <c r="E52" s="95"/>
      <c r="F52" s="96"/>
      <c r="G52" s="96"/>
      <c r="H52" s="96"/>
      <c r="I52" s="96"/>
      <c r="J52" s="96"/>
      <c r="K52" s="96"/>
      <c r="L52" s="96"/>
      <c r="M52" s="94"/>
      <c r="N52" s="95"/>
      <c r="O52" s="95"/>
      <c r="P52" s="95"/>
      <c r="Q52" s="95"/>
      <c r="R52" s="95"/>
      <c r="S52" s="95"/>
      <c r="T52" s="95"/>
      <c r="U52" s="95"/>
      <c r="V52" s="95"/>
    </row>
    <row r="53" spans="1:22">
      <c r="A53" s="108"/>
      <c r="B53" s="108"/>
      <c r="C53" s="94"/>
      <c r="D53" s="96"/>
      <c r="E53" s="95"/>
      <c r="F53" s="96"/>
      <c r="G53" s="96"/>
      <c r="H53" s="96"/>
      <c r="I53" s="96"/>
      <c r="J53" s="96"/>
      <c r="K53" s="96"/>
      <c r="L53" s="96"/>
      <c r="M53" s="94"/>
      <c r="N53" s="95"/>
      <c r="O53" s="95"/>
      <c r="P53" s="95"/>
      <c r="Q53" s="95"/>
      <c r="R53" s="95"/>
      <c r="S53" s="95"/>
      <c r="T53" s="95"/>
      <c r="U53" s="95"/>
      <c r="V53" s="95"/>
    </row>
  </sheetData>
  <mergeCells count="16">
    <mergeCell ref="A36:A52"/>
    <mergeCell ref="A35:C35"/>
    <mergeCell ref="A15:C15"/>
    <mergeCell ref="A12:C12"/>
    <mergeCell ref="A9:C9"/>
    <mergeCell ref="A16:A17"/>
    <mergeCell ref="A18:A20"/>
    <mergeCell ref="A25:B25"/>
    <mergeCell ref="A26:A27"/>
    <mergeCell ref="A28:A30"/>
    <mergeCell ref="A21:A24"/>
    <mergeCell ref="A6:C6"/>
    <mergeCell ref="A4:C4"/>
    <mergeCell ref="A2:C2"/>
    <mergeCell ref="A1:C1"/>
    <mergeCell ref="A31:A3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B2028-5441-495F-AD1E-567BC138FF87}">
  <dimension ref="B1:H67"/>
  <sheetViews>
    <sheetView tabSelected="1" zoomScale="87" zoomScaleNormal="87" workbookViewId="0">
      <selection activeCell="E50" sqref="E50"/>
    </sheetView>
  </sheetViews>
  <sheetFormatPr baseColWidth="10" defaultRowHeight="15"/>
  <cols>
    <col min="1" max="1" width="3.5" customWidth="1"/>
    <col min="2" max="2" width="17.1640625" customWidth="1"/>
    <col min="3" max="3" width="9.33203125" style="3" customWidth="1"/>
    <col min="4" max="4" width="17.33203125" customWidth="1"/>
    <col min="5" max="5" width="33.83203125" customWidth="1"/>
    <col min="6" max="6" width="25.6640625" customWidth="1"/>
    <col min="7" max="7" width="29.6640625" customWidth="1"/>
    <col min="8" max="8" width="26.5" customWidth="1"/>
  </cols>
  <sheetData>
    <row r="1" spans="2:8" ht="60" customHeight="1">
      <c r="F1" s="436" t="s">
        <v>188</v>
      </c>
      <c r="G1" s="437" t="s">
        <v>189</v>
      </c>
      <c r="H1" s="438" t="s">
        <v>190</v>
      </c>
    </row>
    <row r="2" spans="2:8" ht="58" customHeight="1" thickBot="1">
      <c r="B2" s="422" t="s">
        <v>191</v>
      </c>
      <c r="C2" s="287" t="s">
        <v>202</v>
      </c>
      <c r="D2" s="287" t="s">
        <v>203</v>
      </c>
      <c r="E2" s="423" t="s">
        <v>209</v>
      </c>
      <c r="F2" s="289" t="s">
        <v>251</v>
      </c>
      <c r="G2" s="289" t="s">
        <v>251</v>
      </c>
      <c r="H2" s="424" t="s">
        <v>251</v>
      </c>
    </row>
    <row r="3" spans="2:8" ht="49" thickBot="1">
      <c r="B3" s="425"/>
      <c r="C3" s="291"/>
      <c r="D3" s="291"/>
      <c r="E3" s="420"/>
      <c r="F3" s="421" t="s">
        <v>252</v>
      </c>
      <c r="G3" s="421" t="s">
        <v>252</v>
      </c>
      <c r="H3" s="426" t="s">
        <v>252</v>
      </c>
    </row>
    <row r="4" spans="2:8">
      <c r="B4" s="427"/>
      <c r="C4" s="191">
        <v>1</v>
      </c>
      <c r="D4" s="192" t="s">
        <v>204</v>
      </c>
      <c r="E4" s="13" t="s">
        <v>210</v>
      </c>
      <c r="F4" s="14">
        <v>0.5</v>
      </c>
      <c r="G4" s="14">
        <v>0.5</v>
      </c>
      <c r="H4" s="428">
        <v>0.5</v>
      </c>
    </row>
    <row r="5" spans="2:8">
      <c r="B5" s="335"/>
      <c r="C5" s="263"/>
      <c r="D5" s="190"/>
      <c r="E5" s="15" t="s">
        <v>211</v>
      </c>
      <c r="F5" s="17">
        <v>0.5</v>
      </c>
      <c r="G5" s="17">
        <v>0.5</v>
      </c>
      <c r="H5" s="429">
        <v>0.5</v>
      </c>
    </row>
    <row r="6" spans="2:8">
      <c r="B6" s="274" t="s">
        <v>192</v>
      </c>
      <c r="C6" s="16"/>
      <c r="D6" s="15"/>
      <c r="E6" s="15"/>
      <c r="F6" s="15"/>
      <c r="G6" s="15"/>
      <c r="H6" s="430"/>
    </row>
    <row r="7" spans="2:8">
      <c r="B7" s="274" t="s">
        <v>162</v>
      </c>
      <c r="C7" s="16"/>
      <c r="D7" s="15"/>
      <c r="E7" s="15"/>
      <c r="F7" s="17">
        <v>0.2</v>
      </c>
      <c r="G7" s="17">
        <v>0.2</v>
      </c>
      <c r="H7" s="429">
        <v>0.2</v>
      </c>
    </row>
    <row r="8" spans="2:8">
      <c r="B8" s="264" t="s">
        <v>193</v>
      </c>
      <c r="C8" s="19"/>
      <c r="D8" s="18"/>
      <c r="E8" s="18"/>
      <c r="F8" s="18"/>
      <c r="G8" s="18"/>
      <c r="H8" s="431"/>
    </row>
    <row r="9" spans="2:8" ht="32">
      <c r="B9" s="439"/>
      <c r="C9" s="440">
        <v>2</v>
      </c>
      <c r="D9" s="441" t="s">
        <v>76</v>
      </c>
      <c r="E9" s="442" t="s">
        <v>212</v>
      </c>
      <c r="F9" s="443">
        <v>0.2</v>
      </c>
      <c r="G9" s="443">
        <v>0.2</v>
      </c>
      <c r="H9" s="444">
        <v>0.2</v>
      </c>
    </row>
    <row r="10" spans="2:8" ht="32">
      <c r="B10" s="445"/>
      <c r="C10" s="446"/>
      <c r="D10" s="447"/>
      <c r="E10" s="442" t="s">
        <v>213</v>
      </c>
      <c r="F10" s="448">
        <v>0.4</v>
      </c>
      <c r="G10" s="448">
        <v>0.4</v>
      </c>
      <c r="H10" s="449">
        <v>0.4</v>
      </c>
    </row>
    <row r="11" spans="2:8">
      <c r="B11" s="445"/>
      <c r="C11" s="446"/>
      <c r="D11" s="450"/>
      <c r="E11" s="450" t="s">
        <v>141</v>
      </c>
      <c r="F11" s="448">
        <v>0.4</v>
      </c>
      <c r="G11" s="448">
        <v>0.4</v>
      </c>
      <c r="H11" s="449">
        <v>0.4</v>
      </c>
    </row>
    <row r="12" spans="2:8">
      <c r="B12" s="445" t="s">
        <v>192</v>
      </c>
      <c r="C12" s="446"/>
      <c r="D12" s="450"/>
      <c r="E12" s="450"/>
      <c r="F12" s="446"/>
      <c r="G12" s="446"/>
      <c r="H12" s="379"/>
    </row>
    <row r="13" spans="2:8">
      <c r="B13" s="445" t="s">
        <v>162</v>
      </c>
      <c r="C13" s="446"/>
      <c r="D13" s="450"/>
      <c r="E13" s="450"/>
      <c r="F13" s="448">
        <v>0.2</v>
      </c>
      <c r="G13" s="448">
        <v>0.2</v>
      </c>
      <c r="H13" s="449">
        <v>0.2</v>
      </c>
    </row>
    <row r="14" spans="2:8">
      <c r="B14" s="451" t="s">
        <v>193</v>
      </c>
      <c r="C14" s="452"/>
      <c r="D14" s="453"/>
      <c r="E14" s="453"/>
      <c r="F14" s="452"/>
      <c r="G14" s="452"/>
      <c r="H14" s="454"/>
    </row>
    <row r="15" spans="2:8" ht="30" customHeight="1">
      <c r="B15" s="335"/>
      <c r="C15" s="263">
        <v>3</v>
      </c>
      <c r="D15" s="189" t="s">
        <v>205</v>
      </c>
      <c r="E15" s="29" t="s">
        <v>145</v>
      </c>
      <c r="F15" s="30">
        <v>0.15</v>
      </c>
      <c r="G15" s="30">
        <v>0.15</v>
      </c>
      <c r="H15" s="432">
        <v>0.1</v>
      </c>
    </row>
    <row r="16" spans="2:8">
      <c r="B16" s="335"/>
      <c r="C16" s="263"/>
      <c r="D16" s="190"/>
      <c r="E16" s="15" t="s">
        <v>144</v>
      </c>
      <c r="F16" s="17">
        <v>0.25</v>
      </c>
      <c r="G16" s="17">
        <v>0.25</v>
      </c>
      <c r="H16" s="429">
        <v>0.25</v>
      </c>
    </row>
    <row r="17" spans="2:8">
      <c r="B17" s="335"/>
      <c r="C17" s="263"/>
      <c r="D17" s="190"/>
      <c r="E17" s="15" t="s">
        <v>143</v>
      </c>
      <c r="F17" s="17">
        <v>0.1</v>
      </c>
      <c r="G17" s="17">
        <v>0.1</v>
      </c>
      <c r="H17" s="429">
        <v>0.1</v>
      </c>
    </row>
    <row r="18" spans="2:8">
      <c r="B18" s="337"/>
      <c r="C18" s="185"/>
      <c r="D18" s="190"/>
      <c r="E18" s="15" t="s">
        <v>142</v>
      </c>
      <c r="F18" s="17">
        <v>0.3</v>
      </c>
      <c r="G18" s="17">
        <v>0.3</v>
      </c>
      <c r="H18" s="429">
        <v>0.25</v>
      </c>
    </row>
    <row r="19" spans="2:8" ht="48">
      <c r="B19" s="274"/>
      <c r="C19" s="16"/>
      <c r="D19" s="15" t="s">
        <v>206</v>
      </c>
      <c r="E19" s="31" t="s">
        <v>214</v>
      </c>
      <c r="F19" s="17">
        <v>0.2</v>
      </c>
      <c r="G19" s="17">
        <v>0.2</v>
      </c>
      <c r="H19" s="429">
        <v>0.3</v>
      </c>
    </row>
    <row r="20" spans="2:8">
      <c r="B20" s="274" t="s">
        <v>192</v>
      </c>
      <c r="C20" s="16"/>
      <c r="D20" s="15"/>
      <c r="E20" s="15"/>
      <c r="F20" s="15"/>
      <c r="G20" s="15"/>
      <c r="H20" s="430"/>
    </row>
    <row r="21" spans="2:8">
      <c r="B21" s="274" t="s">
        <v>162</v>
      </c>
      <c r="C21" s="16"/>
      <c r="D21" s="15"/>
      <c r="E21" s="15"/>
      <c r="F21" s="17">
        <v>0.2</v>
      </c>
      <c r="G21" s="17">
        <v>0.2</v>
      </c>
      <c r="H21" s="429">
        <v>0.2</v>
      </c>
    </row>
    <row r="22" spans="2:8">
      <c r="B22" s="264" t="s">
        <v>193</v>
      </c>
      <c r="C22" s="19"/>
      <c r="D22" s="18"/>
      <c r="E22" s="18"/>
      <c r="F22" s="18"/>
      <c r="G22" s="18"/>
      <c r="H22" s="431"/>
    </row>
    <row r="23" spans="2:8" ht="32">
      <c r="B23" s="455"/>
      <c r="C23" s="456">
        <v>4</v>
      </c>
      <c r="D23" s="457" t="s">
        <v>99</v>
      </c>
      <c r="E23" s="458" t="s">
        <v>215</v>
      </c>
      <c r="F23" s="443">
        <v>0.5</v>
      </c>
      <c r="G23" s="443">
        <v>0.5</v>
      </c>
      <c r="H23" s="444">
        <v>0.5</v>
      </c>
    </row>
    <row r="24" spans="2:8" ht="32">
      <c r="B24" s="459"/>
      <c r="C24" s="460"/>
      <c r="D24" s="461"/>
      <c r="E24" s="442" t="s">
        <v>216</v>
      </c>
      <c r="F24" s="448">
        <v>0.5</v>
      </c>
      <c r="G24" s="448">
        <v>0.5</v>
      </c>
      <c r="H24" s="449">
        <v>0.5</v>
      </c>
    </row>
    <row r="25" spans="2:8">
      <c r="B25" s="445" t="s">
        <v>192</v>
      </c>
      <c r="C25" s="446"/>
      <c r="D25" s="450"/>
      <c r="E25" s="442"/>
      <c r="F25" s="448"/>
      <c r="G25" s="448"/>
      <c r="H25" s="449"/>
    </row>
    <row r="26" spans="2:8">
      <c r="B26" s="445" t="s">
        <v>162</v>
      </c>
      <c r="C26" s="446"/>
      <c r="D26" s="450"/>
      <c r="E26" s="450"/>
      <c r="F26" s="448">
        <v>0.1</v>
      </c>
      <c r="G26" s="448">
        <v>0.1</v>
      </c>
      <c r="H26" s="449">
        <v>0.1</v>
      </c>
    </row>
    <row r="27" spans="2:8">
      <c r="B27" s="451" t="s">
        <v>193</v>
      </c>
      <c r="C27" s="452"/>
      <c r="D27" s="453"/>
      <c r="E27" s="453"/>
      <c r="F27" s="453"/>
      <c r="G27" s="453"/>
      <c r="H27" s="462"/>
    </row>
    <row r="28" spans="2:8" ht="32">
      <c r="B28" s="337"/>
      <c r="C28" s="185">
        <v>5</v>
      </c>
      <c r="D28" s="185" t="s">
        <v>79</v>
      </c>
      <c r="E28" s="32" t="s">
        <v>217</v>
      </c>
      <c r="F28" s="30">
        <v>0.1</v>
      </c>
      <c r="G28" s="30">
        <v>0.1</v>
      </c>
      <c r="H28" s="432">
        <v>0.6</v>
      </c>
    </row>
    <row r="29" spans="2:8">
      <c r="B29" s="341"/>
      <c r="C29" s="186"/>
      <c r="D29" s="186"/>
      <c r="E29" s="15" t="s">
        <v>218</v>
      </c>
      <c r="F29" s="17">
        <v>0.3</v>
      </c>
      <c r="G29" s="17">
        <v>0.3</v>
      </c>
      <c r="H29" s="429">
        <v>0.2</v>
      </c>
    </row>
    <row r="30" spans="2:8" ht="48">
      <c r="B30" s="341"/>
      <c r="C30" s="186"/>
      <c r="D30" s="186"/>
      <c r="E30" s="31" t="s">
        <v>219</v>
      </c>
      <c r="F30" s="17">
        <v>0.6</v>
      </c>
      <c r="G30" s="17">
        <v>0.6</v>
      </c>
      <c r="H30" s="429">
        <v>0.2</v>
      </c>
    </row>
    <row r="31" spans="2:8">
      <c r="B31" s="274" t="s">
        <v>192</v>
      </c>
      <c r="C31" s="16"/>
      <c r="D31" s="15"/>
      <c r="E31" s="15"/>
      <c r="F31" s="16"/>
      <c r="G31" s="16"/>
      <c r="H31" s="433"/>
    </row>
    <row r="32" spans="2:8">
      <c r="B32" s="274" t="s">
        <v>162</v>
      </c>
      <c r="C32" s="16"/>
      <c r="D32" s="15"/>
      <c r="E32" s="15"/>
      <c r="F32" s="17">
        <v>0.2</v>
      </c>
      <c r="G32" s="17">
        <v>0.2</v>
      </c>
      <c r="H32" s="429">
        <v>0.2</v>
      </c>
    </row>
    <row r="33" spans="2:8">
      <c r="B33" s="264" t="s">
        <v>193</v>
      </c>
      <c r="C33" s="19"/>
      <c r="D33" s="18"/>
      <c r="E33" s="18"/>
      <c r="F33" s="19"/>
      <c r="G33" s="19"/>
      <c r="H33" s="434"/>
    </row>
    <row r="34" spans="2:8" ht="16">
      <c r="B34" s="455"/>
      <c r="C34" s="456">
        <v>6</v>
      </c>
      <c r="D34" s="456" t="s">
        <v>100</v>
      </c>
      <c r="E34" s="458" t="s">
        <v>220</v>
      </c>
      <c r="F34" s="443">
        <v>0.15</v>
      </c>
      <c r="G34" s="443">
        <v>0.15</v>
      </c>
      <c r="H34" s="444">
        <v>0.15</v>
      </c>
    </row>
    <row r="35" spans="2:8" ht="32">
      <c r="B35" s="459"/>
      <c r="C35" s="460"/>
      <c r="D35" s="460"/>
      <c r="E35" s="442" t="s">
        <v>221</v>
      </c>
      <c r="F35" s="448">
        <v>0.35</v>
      </c>
      <c r="G35" s="448">
        <v>0.35</v>
      </c>
      <c r="H35" s="449">
        <v>0.35</v>
      </c>
    </row>
    <row r="36" spans="2:8" ht="32">
      <c r="B36" s="459"/>
      <c r="C36" s="460"/>
      <c r="D36" s="460"/>
      <c r="E36" s="442" t="s">
        <v>222</v>
      </c>
      <c r="F36" s="448">
        <v>0.15</v>
      </c>
      <c r="G36" s="448">
        <v>0.15</v>
      </c>
      <c r="H36" s="449">
        <v>0.35</v>
      </c>
    </row>
    <row r="37" spans="2:8" ht="16">
      <c r="B37" s="459"/>
      <c r="C37" s="460"/>
      <c r="D37" s="450"/>
      <c r="E37" s="442" t="s">
        <v>223</v>
      </c>
      <c r="F37" s="448">
        <v>0.35</v>
      </c>
      <c r="G37" s="448">
        <v>0.35</v>
      </c>
      <c r="H37" s="449">
        <v>0.15</v>
      </c>
    </row>
    <row r="38" spans="2:8">
      <c r="B38" s="445" t="s">
        <v>192</v>
      </c>
      <c r="C38" s="446"/>
      <c r="D38" s="450"/>
      <c r="E38" s="450"/>
      <c r="F38" s="450"/>
      <c r="G38" s="450"/>
      <c r="H38" s="463"/>
    </row>
    <row r="39" spans="2:8">
      <c r="B39" s="445" t="s">
        <v>162</v>
      </c>
      <c r="C39" s="446"/>
      <c r="D39" s="450"/>
      <c r="E39" s="450"/>
      <c r="F39" s="448">
        <f>1-(F32+F26+F21+F13+F7)</f>
        <v>0.10000000000000009</v>
      </c>
      <c r="G39" s="448">
        <f>1-(G32+G26+G21+G13+G7)</f>
        <v>0.10000000000000009</v>
      </c>
      <c r="H39" s="449">
        <f>1-(H32+H26+H21+H13+H7)</f>
        <v>0.10000000000000009</v>
      </c>
    </row>
    <row r="40" spans="2:8">
      <c r="B40" s="464" t="s">
        <v>193</v>
      </c>
      <c r="C40" s="465"/>
      <c r="D40" s="466"/>
      <c r="E40" s="466"/>
      <c r="F40" s="466"/>
      <c r="G40" s="466"/>
      <c r="H40" s="467"/>
    </row>
    <row r="41" spans="2:8">
      <c r="B41" s="233"/>
      <c r="C41" s="229"/>
      <c r="D41" s="120" t="s">
        <v>207</v>
      </c>
      <c r="E41" s="120"/>
      <c r="F41" s="229" t="s">
        <v>250</v>
      </c>
      <c r="G41" s="229" t="s">
        <v>250</v>
      </c>
      <c r="H41" s="435" t="s">
        <v>250</v>
      </c>
    </row>
    <row r="42" spans="2:8" ht="38" customHeight="1">
      <c r="F42" s="468" t="str">
        <f>+F1</f>
        <v>ENERGY</v>
      </c>
      <c r="G42" s="469" t="str">
        <f t="shared" ref="G42:H42" si="0">+G1</f>
        <v xml:space="preserve">FORESTRY AND LAND USE </v>
      </c>
      <c r="H42" s="302" t="str">
        <f t="shared" si="0"/>
        <v>AGRICULTURE</v>
      </c>
    </row>
    <row r="43" spans="2:8" ht="43.25" customHeight="1">
      <c r="C43" s="481">
        <v>4</v>
      </c>
      <c r="D43" s="474" t="s">
        <v>99</v>
      </c>
      <c r="E43" s="476"/>
      <c r="F43" s="470" t="s">
        <v>226</v>
      </c>
      <c r="G43" s="471" t="s">
        <v>236</v>
      </c>
      <c r="H43" s="471" t="s">
        <v>244</v>
      </c>
    </row>
    <row r="44" spans="2:8" ht="29" customHeight="1">
      <c r="C44" s="481"/>
      <c r="D44" s="474"/>
      <c r="E44" s="477"/>
      <c r="F44" s="470" t="s">
        <v>227</v>
      </c>
      <c r="G44" s="471" t="s">
        <v>237</v>
      </c>
      <c r="H44" s="471" t="s">
        <v>245</v>
      </c>
    </row>
    <row r="45" spans="2:8" ht="101" customHeight="1">
      <c r="F45" s="472" t="s">
        <v>228</v>
      </c>
      <c r="G45" s="472" t="s">
        <v>238</v>
      </c>
      <c r="H45" s="472" t="s">
        <v>377</v>
      </c>
    </row>
    <row r="46" spans="2:8" ht="128">
      <c r="F46" s="472" t="s">
        <v>229</v>
      </c>
      <c r="G46" s="150" t="s">
        <v>239</v>
      </c>
      <c r="H46" s="472" t="s">
        <v>378</v>
      </c>
    </row>
    <row r="47" spans="2:8" ht="112">
      <c r="C47" s="481">
        <v>5</v>
      </c>
      <c r="D47" s="478" t="s">
        <v>208</v>
      </c>
      <c r="E47" s="479" t="s">
        <v>224</v>
      </c>
      <c r="F47" s="472" t="s">
        <v>230</v>
      </c>
      <c r="G47" s="472" t="s">
        <v>240</v>
      </c>
      <c r="H47" s="399" t="s">
        <v>246</v>
      </c>
    </row>
    <row r="48" spans="2:8" ht="64">
      <c r="C48" s="481"/>
      <c r="D48" s="478"/>
      <c r="E48" s="480" t="s">
        <v>218</v>
      </c>
      <c r="F48" s="472" t="s">
        <v>231</v>
      </c>
      <c r="G48" s="472" t="s">
        <v>241</v>
      </c>
      <c r="H48" s="472" t="s">
        <v>379</v>
      </c>
    </row>
    <row r="49" spans="2:8" ht="129.5" customHeight="1">
      <c r="C49" s="481"/>
      <c r="D49" s="478"/>
      <c r="E49" s="479" t="s">
        <v>225</v>
      </c>
      <c r="F49" s="472" t="s">
        <v>232</v>
      </c>
      <c r="G49" s="399" t="s">
        <v>381</v>
      </c>
      <c r="H49" s="472" t="s">
        <v>247</v>
      </c>
    </row>
    <row r="50" spans="2:8" ht="64">
      <c r="C50" s="482">
        <v>6</v>
      </c>
      <c r="D50" s="473" t="s">
        <v>100</v>
      </c>
      <c r="E50" s="475" t="s">
        <v>220</v>
      </c>
      <c r="F50" s="472" t="s">
        <v>233</v>
      </c>
      <c r="G50" s="399" t="s">
        <v>382</v>
      </c>
      <c r="H50" s="472" t="s">
        <v>380</v>
      </c>
    </row>
    <row r="51" spans="2:8" ht="96">
      <c r="C51" s="482"/>
      <c r="D51" s="473"/>
      <c r="E51" s="475" t="s">
        <v>221</v>
      </c>
      <c r="F51" s="472" t="s">
        <v>234</v>
      </c>
      <c r="G51" s="399" t="s">
        <v>242</v>
      </c>
      <c r="H51" s="472" t="s">
        <v>248</v>
      </c>
    </row>
    <row r="52" spans="2:8" ht="96">
      <c r="C52" s="482"/>
      <c r="D52" s="473"/>
      <c r="E52" s="475" t="s">
        <v>222</v>
      </c>
      <c r="F52" s="472" t="s">
        <v>235</v>
      </c>
      <c r="G52" s="399" t="s">
        <v>243</v>
      </c>
      <c r="H52" s="472" t="s">
        <v>249</v>
      </c>
    </row>
    <row r="53" spans="2:8">
      <c r="B53" t="s">
        <v>194</v>
      </c>
    </row>
    <row r="54" spans="2:8">
      <c r="B54" t="s">
        <v>195</v>
      </c>
    </row>
    <row r="55" spans="2:8">
      <c r="B55" t="s">
        <v>196</v>
      </c>
    </row>
    <row r="56" spans="2:8">
      <c r="B56" t="s">
        <v>197</v>
      </c>
    </row>
    <row r="57" spans="2:8">
      <c r="B57" t="s">
        <v>198</v>
      </c>
    </row>
    <row r="58" spans="2:8">
      <c r="B58" t="s">
        <v>199</v>
      </c>
    </row>
    <row r="59" spans="2:8">
      <c r="B59" t="s">
        <v>200</v>
      </c>
    </row>
    <row r="60" spans="2:8">
      <c r="B60" t="s">
        <v>201</v>
      </c>
    </row>
    <row r="62" spans="2:8">
      <c r="B62">
        <v>0</v>
      </c>
    </row>
    <row r="63" spans="2:8">
      <c r="B63">
        <v>1</v>
      </c>
    </row>
    <row r="64" spans="2:8">
      <c r="B64">
        <v>2</v>
      </c>
    </row>
    <row r="65" spans="2:2">
      <c r="B65">
        <v>3</v>
      </c>
    </row>
    <row r="66" spans="2:2">
      <c r="B66">
        <v>4</v>
      </c>
    </row>
    <row r="67" spans="2:2">
      <c r="B67">
        <v>5</v>
      </c>
    </row>
  </sheetData>
  <mergeCells count="22">
    <mergeCell ref="E2:E3"/>
    <mergeCell ref="B2:B3"/>
    <mergeCell ref="E43:E44"/>
    <mergeCell ref="C2:C3"/>
    <mergeCell ref="D2:D3"/>
    <mergeCell ref="C4:C5"/>
    <mergeCell ref="D4:D5"/>
    <mergeCell ref="D9:D10"/>
    <mergeCell ref="C15:C18"/>
    <mergeCell ref="D15:D18"/>
    <mergeCell ref="C23:C24"/>
    <mergeCell ref="D23:D24"/>
    <mergeCell ref="C28:C30"/>
    <mergeCell ref="D28:D30"/>
    <mergeCell ref="D50:D52"/>
    <mergeCell ref="C50:C52"/>
    <mergeCell ref="C34:C37"/>
    <mergeCell ref="D34:D36"/>
    <mergeCell ref="C43:C44"/>
    <mergeCell ref="D43:D44"/>
    <mergeCell ref="C47:C49"/>
    <mergeCell ref="D47:D49"/>
  </mergeCells>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5e3545c-095b-42d8-8174-a31685ccbf7c" xsi:nil="true"/>
    <lcf76f155ced4ddcb4097134ff3c332f xmlns="d79aef3c-c771-4f08-8605-bf759c814d0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1226EF16AD11E4BBAC796BC9FB75DAA" ma:contentTypeVersion="15" ma:contentTypeDescription="Crear nuevo documento." ma:contentTypeScope="" ma:versionID="f6428058b9affbc341743ee8710d98b4">
  <xsd:schema xmlns:xsd="http://www.w3.org/2001/XMLSchema" xmlns:xs="http://www.w3.org/2001/XMLSchema" xmlns:p="http://schemas.microsoft.com/office/2006/metadata/properties" xmlns:ns2="d79aef3c-c771-4f08-8605-bf759c814d00" xmlns:ns3="25e3545c-095b-42d8-8174-a31685ccbf7c" targetNamespace="http://schemas.microsoft.com/office/2006/metadata/properties" ma:root="true" ma:fieldsID="94c312296c4e2e24e41fd2eb2c78c6c6" ns2:_="" ns3:_="">
    <xsd:import namespace="d79aef3c-c771-4f08-8605-bf759c814d00"/>
    <xsd:import namespace="25e3545c-095b-42d8-8174-a31685ccbf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aef3c-c771-4f08-8605-bf759c814d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85698878-b331-436b-83d6-e56cb599652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e3545c-095b-42d8-8174-a31685ccbf7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4c7dc51-5688-4b45-9190-e1db8dc79966}" ma:internalName="TaxCatchAll" ma:showField="CatchAllData" ma:web="25e3545c-095b-42d8-8174-a31685ccbf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BE24D5-2CF0-4C3C-8C0B-349E9B3266E5}">
  <ds:schemaRefs>
    <ds:schemaRef ds:uri="http://schemas.microsoft.com/office/2006/metadata/properties"/>
    <ds:schemaRef ds:uri="http://schemas.microsoft.com/office/infopath/2007/PartnerControls"/>
    <ds:schemaRef ds:uri="25e3545c-095b-42d8-8174-a31685ccbf7c"/>
    <ds:schemaRef ds:uri="d79aef3c-c771-4f08-8605-bf759c814d00"/>
  </ds:schemaRefs>
</ds:datastoreItem>
</file>

<file path=customXml/itemProps2.xml><?xml version="1.0" encoding="utf-8"?>
<ds:datastoreItem xmlns:ds="http://schemas.openxmlformats.org/officeDocument/2006/customXml" ds:itemID="{78B4F887-FBDD-4478-AB3C-6ECF27368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9aef3c-c771-4f08-8605-bf759c814d00"/>
    <ds:schemaRef ds:uri="25e3545c-095b-42d8-8174-a31685ccbf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973F9-E286-4660-8322-11E7BB04D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READ ME</vt:lpstr>
      <vt:lpstr>Entry Data</vt:lpstr>
      <vt:lpstr>SDG Analysis</vt:lpstr>
      <vt:lpstr>Investment Criteria</vt:lpstr>
      <vt:lpstr>ODS</vt:lpstr>
      <vt:lpstr>Financial Policy</vt:lpstr>
      <vt:lpstr>Risk level</vt:lpstr>
      <vt:lpstr>Preliminary evaluation</vt:lpstr>
      <vt:lpstr>Support</vt:lpstr>
      <vt:lpstr>Support 2</vt:lpstr>
      <vt:lpstr>Sus Dev 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u201623568 (Mena Canchari, Anthony Piter)</cp:lastModifiedBy>
  <cp:lastPrinted>2020-11-14T14:34:00Z</cp:lastPrinted>
  <dcterms:created xsi:type="dcterms:W3CDTF">2020-11-09T10:29:34Z</dcterms:created>
  <dcterms:modified xsi:type="dcterms:W3CDTF">2024-12-11T14:38:46Z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0x010100A1226EF16AD11E4BBAC796BC9FB75DAA</vt:lpwstr>
  </property>
</Properties>
</file>